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C:\Users\sbarnes6\OneDrive\Desktop\2022 Crop Budgets\"/>
    </mc:Choice>
  </mc:AlternateContent>
  <xr:revisionPtr revIDLastSave="0" documentId="8_{8A8005DC-2DA0-45DD-9592-C43DFBA05182}" xr6:coauthVersionLast="36" xr6:coauthVersionMax="36" xr10:uidLastSave="{00000000-0000-0000-0000-000000000000}"/>
  <bookViews>
    <workbookView xWindow="0" yWindow="0" windowWidth="19200" windowHeight="6930" xr2:uid="{00000000-000D-0000-FFFF-FFFF00000000}"/>
  </bookViews>
  <sheets>
    <sheet name="INTRO" sheetId="8" r:id="rId1"/>
    <sheet name="INPUTS" sheetId="6" r:id="rId2"/>
    <sheet name="CORN GRAIN NO TILL" sheetId="5" r:id="rId3"/>
    <sheet name="CORN GRAIN CONVENTIONAL NON-IR" sheetId="1" r:id="rId4"/>
    <sheet name="CORN GRAIN - IRRIGATED" sheetId="10" r:id="rId5"/>
    <sheet name="CORN GRAIN NO TILLwLITTER" sheetId="11" r:id="rId6"/>
    <sheet name="CORN GRAIN NO TILLwWEEDRESIS" sheetId="15" r:id="rId7"/>
    <sheet name="SOYBEANS" sheetId="2" r:id="rId8"/>
    <sheet name="SOYBEANS LL" sheetId="12" r:id="rId9"/>
    <sheet name="SOYBEANS XTEND" sheetId="13" r:id="rId10"/>
    <sheet name="SOYBEANS wWEED RESIS" sheetId="16" r:id="rId11"/>
    <sheet name="WHEAT" sheetId="3" r:id="rId12"/>
    <sheet name="WHEAT SOYBEAN DOUBLE CROP" sheetId="4" r:id="rId13"/>
    <sheet name="BLANKBUDGET" sheetId="7" r:id="rId14"/>
    <sheet name="HISTORICAL" sheetId="14" r:id="rId15"/>
  </sheets>
  <definedNames>
    <definedName name="BROCCOLI" localSheetId="12">'WHEAT SOYBEAN DOUBLE CROP'!$A$1</definedName>
    <definedName name="_xlnm.Print_Area" localSheetId="13">BLANKBUDGET!$A$1:$E$37</definedName>
    <definedName name="_xlnm.Print_Area" localSheetId="4">'CORN GRAIN - IRRIGATED'!$A$1:$E$54</definedName>
    <definedName name="_xlnm.Print_Area" localSheetId="3">'CORN GRAIN CONVENTIONAL NON-IR'!$A$1:$E$52</definedName>
    <definedName name="_xlnm.Print_Area" localSheetId="2">'CORN GRAIN NO TILL'!$A$1:$E$52</definedName>
    <definedName name="_xlnm.Print_Area" localSheetId="5">'CORN GRAIN NO TILLwLITTER'!$A$1:$E$54</definedName>
    <definedName name="_xlnm.Print_Area" localSheetId="6">'CORN GRAIN NO TILLwWEEDRESIS'!$A$1:$E$49</definedName>
    <definedName name="_xlnm.Print_Area" localSheetId="1">INPUTS!$A$1:$D$81</definedName>
    <definedName name="_xlnm.Print_Area" localSheetId="0">INTRO!$A$1:$A$38</definedName>
    <definedName name="_xlnm.Print_Area" localSheetId="7">SOYBEANS!$A$1:$E$47</definedName>
    <definedName name="_xlnm.Print_Area" localSheetId="8">'SOYBEANS LL'!$A$1:$E$46</definedName>
    <definedName name="_xlnm.Print_Area" localSheetId="10">'SOYBEANS wWEED RESIS'!$A$1:$E$47</definedName>
    <definedName name="_xlnm.Print_Area" localSheetId="9">'SOYBEANS XTEND'!$A$1:$E$48</definedName>
    <definedName name="_xlnm.Print_Area" localSheetId="11">WHEAT!$A$1:$E$47</definedName>
    <definedName name="_xlnm.Print_Area" localSheetId="12">'WHEAT SOYBEAN DOUBLE CROP'!$A$1:$F$53</definedName>
  </definedNames>
  <calcPr calcId="191029"/>
</workbook>
</file>

<file path=xl/calcChain.xml><?xml version="1.0" encoding="utf-8"?>
<calcChain xmlns="http://schemas.openxmlformats.org/spreadsheetml/2006/main">
  <c r="C26" i="6" l="1"/>
  <c r="D16" i="16" l="1"/>
  <c r="E16" i="16" s="1"/>
  <c r="D17" i="12" l="1"/>
  <c r="E17" i="12" s="1"/>
  <c r="D17" i="13"/>
  <c r="E17" i="13" s="1"/>
  <c r="A12" i="10"/>
  <c r="D18" i="4"/>
  <c r="E18" i="4" s="1"/>
  <c r="D15" i="2"/>
  <c r="E15" i="2" s="1"/>
  <c r="D14" i="16"/>
  <c r="E14" i="16" s="1"/>
  <c r="D12" i="16"/>
  <c r="E12" i="16" s="1"/>
  <c r="D17" i="16"/>
  <c r="E17" i="16" s="1"/>
  <c r="D16" i="13"/>
  <c r="E16" i="13" s="1"/>
  <c r="D14" i="3"/>
  <c r="E14" i="3" s="1"/>
  <c r="D12" i="2"/>
  <c r="E12" i="2" s="1"/>
  <c r="A12" i="2"/>
  <c r="D13" i="11"/>
  <c r="E13" i="11" s="1"/>
  <c r="A13" i="11"/>
  <c r="D20" i="3"/>
  <c r="E20" i="3" s="1"/>
  <c r="D18" i="3"/>
  <c r="E18" i="3" s="1"/>
  <c r="D12" i="15"/>
  <c r="E12" i="15" s="1"/>
  <c r="A12" i="15"/>
  <c r="D6" i="1"/>
  <c r="E6" i="1" s="1"/>
  <c r="D12" i="10"/>
  <c r="E12" i="10" s="1"/>
  <c r="D15" i="1"/>
  <c r="E15" i="1" s="1"/>
  <c r="D12" i="5"/>
  <c r="E12" i="5" s="1"/>
  <c r="D22" i="4"/>
  <c r="E22" i="4" s="1"/>
  <c r="D21" i="4"/>
  <c r="E21" i="4" s="1"/>
  <c r="D19" i="4"/>
  <c r="E19" i="4" s="1"/>
  <c r="D16" i="4"/>
  <c r="D15" i="4"/>
  <c r="E15" i="4" s="1"/>
  <c r="D17" i="3"/>
  <c r="E17" i="3" s="1"/>
  <c r="D16" i="3"/>
  <c r="E16" i="3" s="1"/>
  <c r="D15" i="3"/>
  <c r="E15" i="3" s="1"/>
  <c r="D13" i="3"/>
  <c r="E13" i="3" s="1"/>
  <c r="D28" i="3"/>
  <c r="E28" i="3" s="1"/>
  <c r="D15" i="16"/>
  <c r="E15" i="16" s="1"/>
  <c r="D15" i="13"/>
  <c r="E15" i="13" s="1"/>
  <c r="D14" i="13"/>
  <c r="D12" i="13"/>
  <c r="E12" i="13" s="1"/>
  <c r="D16" i="12"/>
  <c r="E16" i="12"/>
  <c r="D15" i="12"/>
  <c r="E15" i="12" s="1"/>
  <c r="D14" i="12"/>
  <c r="E14" i="12" s="1"/>
  <c r="D12" i="12"/>
  <c r="E12" i="12" s="1"/>
  <c r="D14" i="2"/>
  <c r="E14" i="2" s="1"/>
  <c r="D14" i="15"/>
  <c r="E14" i="15" s="1"/>
  <c r="D16" i="11"/>
  <c r="E16" i="11" s="1"/>
  <c r="D14" i="11"/>
  <c r="E14" i="11" s="1"/>
  <c r="D15" i="10"/>
  <c r="E15" i="10" s="1"/>
  <c r="D13" i="10"/>
  <c r="E13" i="10" s="1"/>
  <c r="D12" i="1"/>
  <c r="E12" i="1" s="1"/>
  <c r="D15" i="5"/>
  <c r="E15" i="5" s="1"/>
  <c r="D13" i="5"/>
  <c r="E13" i="5" s="1"/>
  <c r="D14" i="5"/>
  <c r="E14" i="5" s="1"/>
  <c r="B40" i="16"/>
  <c r="B39" i="16" s="1"/>
  <c r="D33" i="16"/>
  <c r="E33" i="16" s="1"/>
  <c r="E32" i="16"/>
  <c r="E31" i="16"/>
  <c r="D29" i="16"/>
  <c r="E29" i="16" s="1"/>
  <c r="C29" i="16"/>
  <c r="D28" i="16"/>
  <c r="E28" i="16" s="1"/>
  <c r="D27" i="16"/>
  <c r="E27" i="16" s="1"/>
  <c r="D26" i="16"/>
  <c r="E26" i="16" s="1"/>
  <c r="D25" i="16"/>
  <c r="E25" i="16" s="1"/>
  <c r="E20" i="16"/>
  <c r="E19" i="16"/>
  <c r="D18" i="16"/>
  <c r="E18" i="16" s="1"/>
  <c r="D11" i="16"/>
  <c r="E11" i="16" s="1"/>
  <c r="D10" i="16"/>
  <c r="E10" i="16" s="1"/>
  <c r="D9" i="16"/>
  <c r="E9" i="16" s="1"/>
  <c r="E8" i="16"/>
  <c r="D7" i="16"/>
  <c r="E7" i="16" s="1"/>
  <c r="D6" i="16"/>
  <c r="E6" i="16" s="1"/>
  <c r="D4" i="16"/>
  <c r="E38" i="16" s="1"/>
  <c r="E1" i="16"/>
  <c r="D15" i="15"/>
  <c r="E15" i="15" s="1"/>
  <c r="B40" i="15"/>
  <c r="B41" i="15" s="1"/>
  <c r="B39" i="15"/>
  <c r="D33" i="15"/>
  <c r="E33" i="15"/>
  <c r="E32" i="15"/>
  <c r="D29" i="15"/>
  <c r="C29" i="15"/>
  <c r="D28" i="15"/>
  <c r="E28" i="15" s="1"/>
  <c r="D27" i="15"/>
  <c r="E27" i="15" s="1"/>
  <c r="D26" i="15"/>
  <c r="E26" i="15" s="1"/>
  <c r="D25" i="15"/>
  <c r="E25" i="15" s="1"/>
  <c r="D24" i="15"/>
  <c r="E24" i="15" s="1"/>
  <c r="E19" i="15"/>
  <c r="C18" i="15"/>
  <c r="E18" i="15" s="1"/>
  <c r="E17" i="15"/>
  <c r="D16" i="15"/>
  <c r="E16" i="15" s="1"/>
  <c r="D13" i="15"/>
  <c r="E13" i="15" s="1"/>
  <c r="D11" i="15"/>
  <c r="E11" i="15" s="1"/>
  <c r="D10" i="15"/>
  <c r="E10" i="15" s="1"/>
  <c r="D9" i="15"/>
  <c r="E9" i="15" s="1"/>
  <c r="D8" i="15"/>
  <c r="C8" i="15"/>
  <c r="D7" i="15"/>
  <c r="E7" i="15" s="1"/>
  <c r="D6" i="15"/>
  <c r="E6" i="15" s="1"/>
  <c r="D4" i="15"/>
  <c r="E4" i="15" s="1"/>
  <c r="E1" i="15"/>
  <c r="D17" i="11"/>
  <c r="E17" i="11" s="1"/>
  <c r="D17" i="10"/>
  <c r="E17" i="10" s="1"/>
  <c r="D16" i="10"/>
  <c r="E16" i="10" s="1"/>
  <c r="D14" i="1"/>
  <c r="E14" i="1" s="1"/>
  <c r="D16" i="5"/>
  <c r="E16" i="5" s="1"/>
  <c r="E1" i="4"/>
  <c r="D4" i="4"/>
  <c r="E4" i="4" s="1"/>
  <c r="D5" i="4"/>
  <c r="E43" i="4" s="1"/>
  <c r="D8" i="4"/>
  <c r="E8" i="4" s="1"/>
  <c r="D9" i="4"/>
  <c r="E9" i="4" s="1"/>
  <c r="D10" i="4"/>
  <c r="E10" i="4" s="1"/>
  <c r="D11" i="4"/>
  <c r="E11" i="4" s="1"/>
  <c r="D12" i="4"/>
  <c r="E12" i="4" s="1"/>
  <c r="D13" i="4"/>
  <c r="E13" i="4" s="1"/>
  <c r="D14" i="4"/>
  <c r="E14" i="4" s="1"/>
  <c r="E16" i="4"/>
  <c r="E17" i="4"/>
  <c r="D23" i="4"/>
  <c r="E23" i="4" s="1"/>
  <c r="D24" i="4"/>
  <c r="E24" i="4" s="1"/>
  <c r="D29" i="4"/>
  <c r="E29" i="4" s="1"/>
  <c r="D30" i="4"/>
  <c r="E30" i="4" s="1"/>
  <c r="D31" i="4"/>
  <c r="E31" i="4" s="1"/>
  <c r="D32" i="4"/>
  <c r="E32" i="4" s="1"/>
  <c r="D33" i="4"/>
  <c r="E33" i="4" s="1"/>
  <c r="D34" i="4"/>
  <c r="E34" i="4" s="1"/>
  <c r="C35" i="4"/>
  <c r="D35" i="4"/>
  <c r="D37" i="4"/>
  <c r="E37" i="4" s="1"/>
  <c r="B45" i="4"/>
  <c r="B44" i="4" s="1"/>
  <c r="C45" i="4"/>
  <c r="C46" i="4" s="1"/>
  <c r="E1" i="3"/>
  <c r="D4" i="3"/>
  <c r="D39" i="3" s="1"/>
  <c r="D6" i="3"/>
  <c r="E6" i="3" s="1"/>
  <c r="D7" i="3"/>
  <c r="E7" i="3" s="1"/>
  <c r="D8" i="3"/>
  <c r="E8" i="3" s="1"/>
  <c r="D9" i="3"/>
  <c r="E9" i="3" s="1"/>
  <c r="D10" i="3"/>
  <c r="E10" i="3" s="1"/>
  <c r="D11" i="3"/>
  <c r="E11" i="3" s="1"/>
  <c r="E12" i="3"/>
  <c r="E21" i="3"/>
  <c r="E22" i="3"/>
  <c r="D26" i="3"/>
  <c r="E26" i="3" s="1"/>
  <c r="D27" i="3"/>
  <c r="E27" i="3" s="1"/>
  <c r="D29" i="3"/>
  <c r="E29" i="3" s="1"/>
  <c r="D30" i="3"/>
  <c r="E30" i="3" s="1"/>
  <c r="D31" i="3"/>
  <c r="E31" i="3" s="1"/>
  <c r="E33" i="3"/>
  <c r="D34" i="3"/>
  <c r="E34" i="3"/>
  <c r="B41" i="3"/>
  <c r="B40" i="3" s="1"/>
  <c r="B42" i="3"/>
  <c r="E1" i="13"/>
  <c r="D4" i="13"/>
  <c r="D39" i="13" s="1"/>
  <c r="C39" i="13" s="1"/>
  <c r="D6" i="13"/>
  <c r="E6" i="13" s="1"/>
  <c r="D7" i="13"/>
  <c r="E7" i="13" s="1"/>
  <c r="D9" i="13"/>
  <c r="E9" i="13" s="1"/>
  <c r="D10" i="13"/>
  <c r="E10" i="13" s="1"/>
  <c r="D11" i="13"/>
  <c r="E11" i="13" s="1"/>
  <c r="E14" i="13"/>
  <c r="D18" i="13"/>
  <c r="E18" i="13" s="1"/>
  <c r="D26" i="13"/>
  <c r="E26" i="13" s="1"/>
  <c r="D27" i="13"/>
  <c r="E27" i="13" s="1"/>
  <c r="D28" i="13"/>
  <c r="E28" i="13" s="1"/>
  <c r="D29" i="13"/>
  <c r="E29" i="13" s="1"/>
  <c r="C30" i="13"/>
  <c r="D30" i="13"/>
  <c r="E30" i="13"/>
  <c r="E32" i="13"/>
  <c r="E33" i="13"/>
  <c r="D34" i="13"/>
  <c r="E34" i="13" s="1"/>
  <c r="B41" i="13"/>
  <c r="B40" i="13" s="1"/>
  <c r="E1" i="12"/>
  <c r="D4" i="12"/>
  <c r="D37" i="12" s="1"/>
  <c r="D6" i="12"/>
  <c r="E6" i="12" s="1"/>
  <c r="D7" i="12"/>
  <c r="E7" i="12" s="1"/>
  <c r="D9" i="12"/>
  <c r="E9" i="12" s="1"/>
  <c r="D10" i="12"/>
  <c r="E10" i="12" s="1"/>
  <c r="D11" i="12"/>
  <c r="E11" i="12" s="1"/>
  <c r="D18" i="12"/>
  <c r="E18" i="12" s="1"/>
  <c r="D24" i="12"/>
  <c r="E24" i="12" s="1"/>
  <c r="D25" i="12"/>
  <c r="E25" i="12" s="1"/>
  <c r="D26" i="12"/>
  <c r="E26" i="12"/>
  <c r="D27" i="12"/>
  <c r="E27" i="12" s="1"/>
  <c r="C28" i="12"/>
  <c r="D28" i="12"/>
  <c r="E30" i="12"/>
  <c r="E31" i="12"/>
  <c r="D32" i="12"/>
  <c r="E32" i="12"/>
  <c r="B39" i="12"/>
  <c r="B40" i="12" s="1"/>
  <c r="E1" i="2"/>
  <c r="D4" i="2"/>
  <c r="E38" i="2" s="1"/>
  <c r="D6" i="2"/>
  <c r="E6" i="2" s="1"/>
  <c r="D7" i="2"/>
  <c r="E7" i="2" s="1"/>
  <c r="E8" i="2"/>
  <c r="D9" i="2"/>
  <c r="E9" i="2" s="1"/>
  <c r="D10" i="2"/>
  <c r="E10" i="2" s="1"/>
  <c r="D11" i="2"/>
  <c r="E11" i="2" s="1"/>
  <c r="E17" i="2"/>
  <c r="D18" i="2"/>
  <c r="E18" i="2" s="1"/>
  <c r="E19" i="2"/>
  <c r="E20" i="2"/>
  <c r="D25" i="2"/>
  <c r="E25" i="2" s="1"/>
  <c r="D26" i="2"/>
  <c r="E26" i="2" s="1"/>
  <c r="D27" i="2"/>
  <c r="E27" i="2" s="1"/>
  <c r="D28" i="2"/>
  <c r="E28" i="2" s="1"/>
  <c r="C29" i="2"/>
  <c r="D29" i="2"/>
  <c r="E29" i="2" s="1"/>
  <c r="E31" i="2"/>
  <c r="E32" i="2"/>
  <c r="D33" i="2"/>
  <c r="E33" i="2" s="1"/>
  <c r="B40" i="2"/>
  <c r="B41" i="2" s="1"/>
  <c r="E1" i="11"/>
  <c r="D4" i="11"/>
  <c r="D40" i="11" s="1"/>
  <c r="D6" i="11"/>
  <c r="E6" i="11" s="1"/>
  <c r="D7" i="11"/>
  <c r="E7" i="11" s="1"/>
  <c r="D8" i="11"/>
  <c r="E8" i="11" s="1"/>
  <c r="D9" i="11"/>
  <c r="E9" i="11" s="1"/>
  <c r="D10" i="11"/>
  <c r="E10" i="11" s="1"/>
  <c r="D11" i="11"/>
  <c r="E11" i="11" s="1"/>
  <c r="D12" i="11"/>
  <c r="E12" i="11" s="1"/>
  <c r="D15" i="11"/>
  <c r="E15" i="11" s="1"/>
  <c r="D18" i="11"/>
  <c r="E18" i="11" s="1"/>
  <c r="C20" i="11"/>
  <c r="E20" i="11" s="1"/>
  <c r="D20" i="11"/>
  <c r="D25" i="11"/>
  <c r="E25" i="11" s="1"/>
  <c r="D26" i="11"/>
  <c r="E26" i="11" s="1"/>
  <c r="D27" i="11"/>
  <c r="E27" i="11" s="1"/>
  <c r="D28" i="11"/>
  <c r="E28" i="11" s="1"/>
  <c r="D29" i="11"/>
  <c r="E29" i="11" s="1"/>
  <c r="D30" i="11"/>
  <c r="E30" i="11" s="1"/>
  <c r="D31" i="11"/>
  <c r="E31" i="11" s="1"/>
  <c r="D32" i="11"/>
  <c r="E32" i="11" s="1"/>
  <c r="C33" i="11"/>
  <c r="D33" i="11"/>
  <c r="D35" i="11"/>
  <c r="E35" i="11" s="1"/>
  <c r="B42" i="11"/>
  <c r="B43" i="11" s="1"/>
  <c r="E1" i="10"/>
  <c r="D4" i="10"/>
  <c r="E4" i="10" s="1"/>
  <c r="D6" i="10"/>
  <c r="E6" i="10" s="1"/>
  <c r="D7" i="10"/>
  <c r="E7" i="10" s="1"/>
  <c r="C8" i="10"/>
  <c r="D8" i="10"/>
  <c r="E8" i="10" s="1"/>
  <c r="D9" i="10"/>
  <c r="E9" i="10" s="1"/>
  <c r="D10" i="10"/>
  <c r="E10" i="10" s="1"/>
  <c r="D11" i="10"/>
  <c r="E11" i="10" s="1"/>
  <c r="D14" i="10"/>
  <c r="E14" i="10" s="1"/>
  <c r="D18" i="10"/>
  <c r="E18" i="10" s="1"/>
  <c r="C19" i="10"/>
  <c r="D19" i="10"/>
  <c r="E19" i="10" s="1"/>
  <c r="E20" i="10"/>
  <c r="D26" i="10"/>
  <c r="E26" i="10" s="1"/>
  <c r="D27" i="10"/>
  <c r="E27" i="10" s="1"/>
  <c r="D28" i="10"/>
  <c r="E28" i="10" s="1"/>
  <c r="D29" i="10"/>
  <c r="E29" i="10" s="1"/>
  <c r="D30" i="10"/>
  <c r="E30" i="10" s="1"/>
  <c r="C31" i="10"/>
  <c r="D31" i="10"/>
  <c r="E31" i="10" s="1"/>
  <c r="D34" i="10"/>
  <c r="E34" i="10" s="1"/>
  <c r="B41" i="10"/>
  <c r="B40" i="10" s="1"/>
  <c r="B42" i="10"/>
  <c r="E1" i="1"/>
  <c r="D4" i="1"/>
  <c r="E4" i="1" s="1"/>
  <c r="D7" i="1"/>
  <c r="E7" i="1" s="1"/>
  <c r="C8" i="1"/>
  <c r="D8" i="1"/>
  <c r="E8" i="1" s="1"/>
  <c r="D9" i="1"/>
  <c r="E9" i="1" s="1"/>
  <c r="D10" i="1"/>
  <c r="E10" i="1" s="1"/>
  <c r="D11" i="1"/>
  <c r="E11" i="1" s="1"/>
  <c r="D13" i="1"/>
  <c r="E13" i="1" s="1"/>
  <c r="D16" i="1"/>
  <c r="E16" i="1" s="1"/>
  <c r="E17" i="1"/>
  <c r="C18" i="1"/>
  <c r="E18" i="1"/>
  <c r="E19" i="1"/>
  <c r="E20" i="1"/>
  <c r="D24" i="1"/>
  <c r="E24" i="1" s="1"/>
  <c r="D25" i="1"/>
  <c r="E25" i="1" s="1"/>
  <c r="D26" i="1"/>
  <c r="E26" i="1" s="1"/>
  <c r="D27" i="1"/>
  <c r="E27" i="1" s="1"/>
  <c r="D28" i="1"/>
  <c r="E28" i="1" s="1"/>
  <c r="D29" i="1"/>
  <c r="E29" i="1" s="1"/>
  <c r="D30" i="1"/>
  <c r="E30" i="1" s="1"/>
  <c r="D31" i="1"/>
  <c r="E31" i="1"/>
  <c r="C32" i="1"/>
  <c r="D32" i="1"/>
  <c r="D36" i="1"/>
  <c r="E36" i="1" s="1"/>
  <c r="B43" i="1"/>
  <c r="B42" i="1" s="1"/>
  <c r="E1" i="5"/>
  <c r="D4" i="5"/>
  <c r="D40" i="5" s="1"/>
  <c r="E40" i="5" s="1"/>
  <c r="D6" i="5"/>
  <c r="E6" i="5" s="1"/>
  <c r="D7" i="5"/>
  <c r="E7" i="5" s="1"/>
  <c r="C8" i="5"/>
  <c r="D8" i="5"/>
  <c r="D9" i="5"/>
  <c r="E9" i="5" s="1"/>
  <c r="D10" i="5"/>
  <c r="E10" i="5" s="1"/>
  <c r="D11" i="5"/>
  <c r="E11" i="5" s="1"/>
  <c r="D18" i="5"/>
  <c r="E18" i="5" s="1"/>
  <c r="E19" i="5"/>
  <c r="C20" i="5"/>
  <c r="E20" i="5" s="1"/>
  <c r="E21" i="5"/>
  <c r="D26" i="5"/>
  <c r="E26" i="5" s="1"/>
  <c r="D27" i="5"/>
  <c r="E27" i="5" s="1"/>
  <c r="D28" i="5"/>
  <c r="E28" i="5" s="1"/>
  <c r="D29" i="5"/>
  <c r="E29" i="5"/>
  <c r="D30" i="5"/>
  <c r="E30" i="5" s="1"/>
  <c r="C31" i="5"/>
  <c r="D31" i="5"/>
  <c r="E34" i="5"/>
  <c r="D35" i="5"/>
  <c r="E35" i="5" s="1"/>
  <c r="B42" i="5"/>
  <c r="B43" i="5" s="1"/>
  <c r="E5" i="4"/>
  <c r="B38" i="12"/>
  <c r="E32" i="1" l="1"/>
  <c r="E28" i="12"/>
  <c r="B29" i="12"/>
  <c r="E29" i="12" s="1"/>
  <c r="E42" i="4"/>
  <c r="D42" i="4" s="1"/>
  <c r="B46" i="4"/>
  <c r="C44" i="4"/>
  <c r="E35" i="4"/>
  <c r="E4" i="11"/>
  <c r="B41" i="16"/>
  <c r="B42" i="13"/>
  <c r="E8" i="15"/>
  <c r="B20" i="15" s="1"/>
  <c r="E20" i="15" s="1"/>
  <c r="E21" i="15" s="1"/>
  <c r="E29" i="15"/>
  <c r="E33" i="11"/>
  <c r="B41" i="11"/>
  <c r="B44" i="1"/>
  <c r="B41" i="5"/>
  <c r="E31" i="5"/>
  <c r="E8" i="5"/>
  <c r="B22" i="5" s="1"/>
  <c r="E22" i="5" s="1"/>
  <c r="E23" i="5" s="1"/>
  <c r="B36" i="4"/>
  <c r="E36" i="4" s="1"/>
  <c r="D38" i="16"/>
  <c r="C38" i="16" s="1"/>
  <c r="B39" i="2"/>
  <c r="B34" i="11"/>
  <c r="E34" i="11" s="1"/>
  <c r="B30" i="15"/>
  <c r="E30" i="15" s="1"/>
  <c r="E34" i="15" s="1"/>
  <c r="H12" i="15" s="1"/>
  <c r="B32" i="3"/>
  <c r="E32" i="3" s="1"/>
  <c r="E35" i="3" s="1"/>
  <c r="H12" i="3" s="1"/>
  <c r="B32" i="10"/>
  <c r="E32" i="10" s="1"/>
  <c r="E35" i="10" s="1"/>
  <c r="H12" i="10" s="1"/>
  <c r="B30" i="2"/>
  <c r="E30" i="2" s="1"/>
  <c r="E34" i="2" s="1"/>
  <c r="H12" i="2" s="1"/>
  <c r="E33" i="12"/>
  <c r="H12" i="12" s="1"/>
  <c r="B31" i="13"/>
  <c r="E31" i="13" s="1"/>
  <c r="E35" i="13" s="1"/>
  <c r="H12" i="13" s="1"/>
  <c r="B33" i="1"/>
  <c r="E33" i="1" s="1"/>
  <c r="E37" i="1" s="1"/>
  <c r="H12" i="1" s="1"/>
  <c r="B32" i="5"/>
  <c r="E32" i="5" s="1"/>
  <c r="E39" i="13"/>
  <c r="E4" i="16"/>
  <c r="E37" i="12"/>
  <c r="D39" i="10"/>
  <c r="C39" i="10" s="1"/>
  <c r="E4" i="13"/>
  <c r="F42" i="4"/>
  <c r="D13" i="2"/>
  <c r="E13" i="2" s="1"/>
  <c r="B21" i="2" s="1"/>
  <c r="E21" i="2" s="1"/>
  <c r="E23" i="2" s="1"/>
  <c r="E39" i="3"/>
  <c r="C39" i="3"/>
  <c r="E4" i="3"/>
  <c r="F43" i="4"/>
  <c r="D43" i="4"/>
  <c r="C40" i="11"/>
  <c r="E40" i="11"/>
  <c r="E4" i="5"/>
  <c r="D41" i="1"/>
  <c r="E41" i="1" s="1"/>
  <c r="D38" i="15"/>
  <c r="C38" i="15" s="1"/>
  <c r="D20" i="4"/>
  <c r="E20" i="4" s="1"/>
  <c r="B25" i="4" s="1"/>
  <c r="E25" i="4" s="1"/>
  <c r="E26" i="4" s="1"/>
  <c r="D13" i="16"/>
  <c r="E13" i="16" s="1"/>
  <c r="B21" i="16" s="1"/>
  <c r="E21" i="16" s="1"/>
  <c r="E23" i="16" s="1"/>
  <c r="D13" i="12"/>
  <c r="E13" i="12" s="1"/>
  <c r="B20" i="12" s="1"/>
  <c r="E20" i="12" s="1"/>
  <c r="E22" i="12" s="1"/>
  <c r="D13" i="13"/>
  <c r="E13" i="13" s="1"/>
  <c r="B22" i="13" s="1"/>
  <c r="E22" i="13" s="1"/>
  <c r="E24" i="13" s="1"/>
  <c r="B21" i="1"/>
  <c r="E21" i="1" s="1"/>
  <c r="E22" i="1" s="1"/>
  <c r="B23" i="3"/>
  <c r="E23" i="3" s="1"/>
  <c r="E24" i="3" s="1"/>
  <c r="B22" i="11"/>
  <c r="E22" i="11" s="1"/>
  <c r="E23" i="11" s="1"/>
  <c r="B23" i="10"/>
  <c r="E23" i="10" s="1"/>
  <c r="E24" i="10" s="1"/>
  <c r="E6" i="4"/>
  <c r="C37" i="12"/>
  <c r="D38" i="2"/>
  <c r="E4" i="12"/>
  <c r="E4" i="2"/>
  <c r="C40" i="5"/>
  <c r="B30" i="16"/>
  <c r="E30" i="16" s="1"/>
  <c r="E34" i="16" s="1"/>
  <c r="H13" i="16" s="1"/>
  <c r="E36" i="11" l="1"/>
  <c r="H12" i="11" s="1"/>
  <c r="E38" i="4"/>
  <c r="E36" i="5"/>
  <c r="H12" i="5" s="1"/>
  <c r="E38" i="15"/>
  <c r="E39" i="4"/>
  <c r="D44" i="4" s="1"/>
  <c r="C41" i="1"/>
  <c r="E39" i="1"/>
  <c r="H14" i="1" s="1"/>
  <c r="E39" i="10"/>
  <c r="E38" i="1"/>
  <c r="C18" i="14" s="1"/>
  <c r="C47" i="14" s="1"/>
  <c r="H11" i="1"/>
  <c r="H13" i="1" s="1"/>
  <c r="E27" i="4"/>
  <c r="E35" i="12"/>
  <c r="H14" i="12" s="1"/>
  <c r="E36" i="2"/>
  <c r="H14" i="2" s="1"/>
  <c r="E34" i="12"/>
  <c r="C40" i="12" s="1"/>
  <c r="H11" i="12"/>
  <c r="H13" i="12" s="1"/>
  <c r="E36" i="3"/>
  <c r="E18" i="14" s="1"/>
  <c r="E47" i="14" s="1"/>
  <c r="H11" i="3"/>
  <c r="H13" i="3" s="1"/>
  <c r="E37" i="3"/>
  <c r="H14" i="3" s="1"/>
  <c r="E36" i="13"/>
  <c r="H11" i="13"/>
  <c r="H13" i="13" s="1"/>
  <c r="E37" i="13"/>
  <c r="H14" i="13" s="1"/>
  <c r="H11" i="2"/>
  <c r="H13" i="2" s="1"/>
  <c r="E35" i="2"/>
  <c r="D18" i="14" s="1"/>
  <c r="D47" i="14" s="1"/>
  <c r="E36" i="10"/>
  <c r="H11" i="10"/>
  <c r="H13" i="10" s="1"/>
  <c r="E37" i="10"/>
  <c r="H14" i="10" s="1"/>
  <c r="E37" i="11"/>
  <c r="H11" i="11"/>
  <c r="H14" i="11" s="1"/>
  <c r="E38" i="11"/>
  <c r="H15" i="11" s="1"/>
  <c r="H11" i="5"/>
  <c r="H13" i="5" s="1"/>
  <c r="E38" i="5"/>
  <c r="H14" i="5" s="1"/>
  <c r="E37" i="5"/>
  <c r="C38" i="2"/>
  <c r="H11" i="16"/>
  <c r="H15" i="16" s="1"/>
  <c r="E35" i="16"/>
  <c r="E36" i="16"/>
  <c r="H16" i="16" s="1"/>
  <c r="E35" i="15"/>
  <c r="H11" i="15"/>
  <c r="H13" i="15" s="1"/>
  <c r="E36" i="15"/>
  <c r="H14" i="15" s="1"/>
  <c r="F18" i="14" l="1"/>
  <c r="F47" i="14" s="1"/>
  <c r="E46" i="4"/>
  <c r="D45" i="4"/>
  <c r="E44" i="4"/>
  <c r="D46" i="4"/>
  <c r="F45" i="4"/>
  <c r="E40" i="4"/>
  <c r="F46" i="4"/>
  <c r="E45" i="4"/>
  <c r="F44" i="4"/>
  <c r="C42" i="1"/>
  <c r="C44" i="1"/>
  <c r="D43" i="1"/>
  <c r="C43" i="1"/>
  <c r="D44" i="1"/>
  <c r="E44" i="1"/>
  <c r="H10" i="1"/>
  <c r="D42" i="1"/>
  <c r="E42" i="1"/>
  <c r="E43" i="1"/>
  <c r="C43" i="5"/>
  <c r="B18" i="14"/>
  <c r="B47" i="14" s="1"/>
  <c r="C38" i="12"/>
  <c r="C42" i="5"/>
  <c r="C39" i="12"/>
  <c r="H10" i="12"/>
  <c r="E39" i="12"/>
  <c r="D38" i="12"/>
  <c r="D39" i="12"/>
  <c r="D40" i="12"/>
  <c r="E38" i="12"/>
  <c r="E40" i="12"/>
  <c r="C41" i="5"/>
  <c r="D41" i="3"/>
  <c r="E40" i="3"/>
  <c r="D40" i="3"/>
  <c r="D42" i="3"/>
  <c r="C40" i="3"/>
  <c r="H10" i="3"/>
  <c r="C41" i="3"/>
  <c r="C42" i="3"/>
  <c r="E41" i="3"/>
  <c r="E42" i="3"/>
  <c r="C40" i="13"/>
  <c r="H10" i="13"/>
  <c r="D40" i="13"/>
  <c r="E41" i="13"/>
  <c r="C42" i="13"/>
  <c r="D41" i="13"/>
  <c r="C41" i="13"/>
  <c r="D42" i="13"/>
  <c r="E42" i="13"/>
  <c r="E40" i="13"/>
  <c r="H10" i="2"/>
  <c r="E39" i="2"/>
  <c r="E41" i="2"/>
  <c r="E40" i="2"/>
  <c r="D39" i="2"/>
  <c r="D41" i="2"/>
  <c r="D40" i="2"/>
  <c r="E43" i="11"/>
  <c r="D41" i="11"/>
  <c r="H10" i="11"/>
  <c r="D43" i="11"/>
  <c r="C41" i="11"/>
  <c r="D42" i="11"/>
  <c r="E42" i="11"/>
  <c r="C43" i="11"/>
  <c r="C42" i="11"/>
  <c r="E41" i="11"/>
  <c r="H10" i="5"/>
  <c r="D41" i="5"/>
  <c r="D43" i="5"/>
  <c r="D42" i="5"/>
  <c r="E43" i="5"/>
  <c r="E42" i="5"/>
  <c r="E41" i="5"/>
  <c r="H10" i="10"/>
  <c r="C40" i="10"/>
  <c r="D40" i="10"/>
  <c r="D42" i="10"/>
  <c r="D41" i="10"/>
  <c r="C42" i="10"/>
  <c r="E42" i="10"/>
  <c r="E41" i="10"/>
  <c r="E40" i="10"/>
  <c r="C41" i="10"/>
  <c r="C39" i="2"/>
  <c r="C40" i="2"/>
  <c r="C41" i="2"/>
  <c r="D39" i="16"/>
  <c r="H10" i="16"/>
  <c r="D40" i="16"/>
  <c r="D41" i="16"/>
  <c r="C41" i="16"/>
  <c r="C39" i="16"/>
  <c r="E40" i="16"/>
  <c r="E41" i="16"/>
  <c r="C40" i="16"/>
  <c r="E39" i="16"/>
  <c r="H10" i="15"/>
  <c r="D40" i="15"/>
  <c r="C40" i="15"/>
  <c r="C39" i="15"/>
  <c r="D39" i="15"/>
  <c r="E41" i="15"/>
  <c r="E39" i="15"/>
  <c r="C41" i="15"/>
  <c r="E40" i="15"/>
  <c r="D41" i="15"/>
</calcChain>
</file>

<file path=xl/sharedStrings.xml><?xml version="1.0" encoding="utf-8"?>
<sst xmlns="http://schemas.openxmlformats.org/spreadsheetml/2006/main" count="1172" uniqueCount="237">
  <si>
    <t>ITEM</t>
  </si>
  <si>
    <t>UNIT</t>
  </si>
  <si>
    <t>QUANTITY</t>
  </si>
  <si>
    <t>PRICE</t>
  </si>
  <si>
    <t>TOTAL</t>
  </si>
  <si>
    <t>GROSS INCOME</t>
  </si>
  <si>
    <t>CORN GRAIN</t>
  </si>
  <si>
    <t>BUSHEL</t>
  </si>
  <si>
    <t>VARIABLE COSTS</t>
  </si>
  <si>
    <t>SEED</t>
  </si>
  <si>
    <t>1000 SEEDS</t>
  </si>
  <si>
    <t>SOIL TEST</t>
  </si>
  <si>
    <t>ACRE</t>
  </si>
  <si>
    <t>NITROGEN</t>
  </si>
  <si>
    <t>POUND</t>
  </si>
  <si>
    <t>PHOSPHATE</t>
  </si>
  <si>
    <t>POTASH</t>
  </si>
  <si>
    <t>LIME</t>
  </si>
  <si>
    <t>TON</t>
  </si>
  <si>
    <t xml:space="preserve">QUART </t>
  </si>
  <si>
    <t>ATRAZINE</t>
  </si>
  <si>
    <t>DRYING FUEL</t>
  </si>
  <si>
    <t>INTEREST ON OPERATING CAPITAL</t>
  </si>
  <si>
    <t>TOTAL VARIABLE COSTS LISTED ABOVE</t>
  </si>
  <si>
    <t>FIXED/OVERHEAD COSTS (CUSTOM RATES ARE USED AS A PROXY FOR FIELD OPERATION COSTS)</t>
  </si>
  <si>
    <t>CHISEL PLOWING</t>
  </si>
  <si>
    <t>DISKING</t>
  </si>
  <si>
    <t>FERTILIZER SPREADING</t>
  </si>
  <si>
    <t>PLANTING WITH FERTILIZER</t>
  </si>
  <si>
    <t>NITROGEN APPLICATION</t>
  </si>
  <si>
    <t>PESTICIDE APPLICATIONS</t>
  </si>
  <si>
    <t>HARVESTING</t>
  </si>
  <si>
    <t>HAULING</t>
  </si>
  <si>
    <t>LAND CHARGE</t>
  </si>
  <si>
    <t>TOTAL FIXED COST LISTED ABOVE</t>
  </si>
  <si>
    <t>TOTAL VARIABLE AND FIXED COST LISTED ABOVE</t>
  </si>
  <si>
    <t>NET INCOME OVER VARIABLE &amp; FIXED COSTS LISTED ABOVE</t>
  </si>
  <si>
    <t>NET INCOME ABOVE VARIABLE AND</t>
  </si>
  <si>
    <t>FIXED COSTS LISTED ABOVE FOR</t>
  </si>
  <si>
    <t>VARIOUS YIELDS AND PRICES</t>
  </si>
  <si>
    <t>Assumptions:</t>
  </si>
  <si>
    <t>Non-continuous corn so soil insecticide may not be necessary.</t>
  </si>
  <si>
    <t>FERTILIZER</t>
  </si>
  <si>
    <t>FERTILIZER APPLICATION</t>
  </si>
  <si>
    <t>PESTICIDES</t>
  </si>
  <si>
    <t>ROUNDUP</t>
  </si>
  <si>
    <t>Local hauling within 30 miles of farm</t>
  </si>
  <si>
    <t>SOYBEANS</t>
  </si>
  <si>
    <t>SOIL TESTING</t>
  </si>
  <si>
    <t>OUNCE</t>
  </si>
  <si>
    <t>SOYBEANS RR READY</t>
  </si>
  <si>
    <t>Assumptions</t>
  </si>
  <si>
    <t>WHEAT</t>
  </si>
  <si>
    <t>TILT</t>
  </si>
  <si>
    <t>SPREADING FERTILIZER</t>
  </si>
  <si>
    <t>STALK CHOPPING</t>
  </si>
  <si>
    <t>PESTICIDE APPLICATION</t>
  </si>
  <si>
    <t>WHEAT/SOYBEAN DOUBLE CROP</t>
  </si>
  <si>
    <t>TOTAL GROSS INCOME</t>
  </si>
  <si>
    <t>SEED-WHEAT</t>
  </si>
  <si>
    <t>SEED-SOYBEANS</t>
  </si>
  <si>
    <t>SURFACTANT</t>
  </si>
  <si>
    <t>QUART</t>
  </si>
  <si>
    <t>PINT</t>
  </si>
  <si>
    <t>NET INCOME OVER VARIABLE COSTS LISTED ABOVE</t>
  </si>
  <si>
    <t>NOTILL DRILLING</t>
  </si>
  <si>
    <t>NO-TILL PLANTING WITH FERTILIZER</t>
  </si>
  <si>
    <t>Bt seed corn, hybrid, mid price grade</t>
  </si>
  <si>
    <t>INTEREST ON SPRING CUSTOM CHARGES</t>
  </si>
  <si>
    <t>INTEREST ON FALL CUSTOM CHARGES</t>
  </si>
  <si>
    <t>INTEREST ON FALL/SPRING CUSTOM CHARGES</t>
  </si>
  <si>
    <t>1 Post-plant bean glyphosate application</t>
  </si>
  <si>
    <t>FIELD CULTIVATOR/FINISHER</t>
  </si>
  <si>
    <t>BEAN</t>
  </si>
  <si>
    <t>INCOME</t>
  </si>
  <si>
    <t>CORN</t>
  </si>
  <si>
    <t>EXPENSES</t>
  </si>
  <si>
    <t>SOYBEAN</t>
  </si>
  <si>
    <t xml:space="preserve"> </t>
  </si>
  <si>
    <t>2 4-D</t>
  </si>
  <si>
    <t>CORN CONVENTIONAL</t>
  </si>
  <si>
    <t>1,000 SEEDS</t>
  </si>
  <si>
    <t>CROP INSURANCE - Corn</t>
  </si>
  <si>
    <t>CROP INSURANCE - Wheat</t>
  </si>
  <si>
    <t>CROP INSURANCE - Soybeans</t>
  </si>
  <si>
    <t>OTHER</t>
  </si>
  <si>
    <t>PHOSPHORUS</t>
  </si>
  <si>
    <t>Sensitivity Analysis based on soybeans/wheat yield and price</t>
  </si>
  <si>
    <t>Sensitivity analysis based on 75%,100% and 125% of yield of beans and current forward contract price of beans/wheat.</t>
  </si>
  <si>
    <t xml:space="preserve">    CORN</t>
  </si>
  <si>
    <t xml:space="preserve">    SOYBEAN</t>
  </si>
  <si>
    <t xml:space="preserve">    WHEAT</t>
  </si>
  <si>
    <t xml:space="preserve">    CORN - Conventional</t>
  </si>
  <si>
    <t xml:space="preserve">    CORN - NoTill</t>
  </si>
  <si>
    <t xml:space="preserve">    SOYBEAN - Conventional </t>
  </si>
  <si>
    <t xml:space="preserve">    SOYBEAN - NoTill</t>
  </si>
  <si>
    <t>SIDEDRESSING</t>
  </si>
  <si>
    <t>PESTICIDE SPRAYING</t>
  </si>
  <si>
    <t>BREAKEVEN</t>
  </si>
  <si>
    <t>ANALYSIS</t>
  </si>
  <si>
    <t>VARIABLE COSTS PER UNIT</t>
  </si>
  <si>
    <t>PROFIT PER UNIT</t>
  </si>
  <si>
    <t>OVERHEAD COST PER UNIT</t>
  </si>
  <si>
    <t>TOTAL COST PER UNIT</t>
  </si>
  <si>
    <t>SEED RR</t>
  </si>
  <si>
    <t>Fertility rates based on MCE SFM-1 guidelines</t>
  </si>
  <si>
    <t>Assuming medium fertility levels</t>
  </si>
  <si>
    <t>YEAR:</t>
  </si>
  <si>
    <t>CROP:</t>
  </si>
  <si>
    <t xml:space="preserve">  </t>
  </si>
  <si>
    <t xml:space="preserve">CROP INSURANCE </t>
  </si>
  <si>
    <t>If following beans add 20 lb N credit</t>
  </si>
  <si>
    <t>Corn - No Till</t>
  </si>
  <si>
    <t>Corn - Conventional</t>
  </si>
  <si>
    <t>Soybeans</t>
  </si>
  <si>
    <t>Wheat</t>
  </si>
  <si>
    <t>Wheat/Beans</t>
  </si>
  <si>
    <t>Cost Per Acre</t>
  </si>
  <si>
    <t xml:space="preserve">    SMALL GRAIN</t>
  </si>
  <si>
    <t xml:space="preserve">PLANTING </t>
  </si>
  <si>
    <t>VERTICAL TILLAGE</t>
  </si>
  <si>
    <t>BROADCAST SEEDING</t>
  </si>
  <si>
    <t>SOYBEAN - NoTill</t>
  </si>
  <si>
    <t>CORN GRAIN, NO-TILL IRRIGATED</t>
  </si>
  <si>
    <t>INCH</t>
  </si>
  <si>
    <t>Average variable cost for irrigation (electric, diesel, gas) = $7.78/inch</t>
  </si>
  <si>
    <t>Average variable cost for irrigation (repair/maintenance) = $10/acre</t>
  </si>
  <si>
    <t>Average fixed cost (irrigation payments) =~$150/acre</t>
  </si>
  <si>
    <t>PER ACRE FOR</t>
  </si>
  <si>
    <t>YEAR</t>
  </si>
  <si>
    <t xml:space="preserve">PER ACRE FOR </t>
  </si>
  <si>
    <t>IRRIGATION EXPENSE (eletric, fuel, etc)</t>
  </si>
  <si>
    <t>IRRIGATION REPAIR &amp; MAINTENANCE</t>
  </si>
  <si>
    <t>IRRIGATION PAYMENT (including interest)</t>
  </si>
  <si>
    <t>CORN GRAIN, NO-TILL, POULTRY LITTER</t>
  </si>
  <si>
    <t>MANURE LOADING</t>
  </si>
  <si>
    <t>MANURE SPREADING - LITTER</t>
  </si>
  <si>
    <t>MANURE HAULING</t>
  </si>
  <si>
    <t>Poultry litter estimates - Economic Value of Poultry Litter 2002. Lichtenberg, Parker, Lynch.</t>
  </si>
  <si>
    <t>Litter will provide nitrogen availability at year 2 20% and year 3 5%</t>
  </si>
  <si>
    <t xml:space="preserve">NO-TILL PLANTING </t>
  </si>
  <si>
    <t>CROP INSURANCE - Corn Irrigated</t>
  </si>
  <si>
    <t>MINIMAL TILLAGE</t>
  </si>
  <si>
    <t>CORN ROUNDUP READY &amp; BT</t>
  </si>
  <si>
    <t>SOYBEAN RR II</t>
  </si>
  <si>
    <t>** Historical Chart is based on prices in the January - March of each year</t>
  </si>
  <si>
    <t>NOTES</t>
  </si>
  <si>
    <t xml:space="preserve">Crop budgets vary greatly by operation! Prices and cost estimates are averages collected from retailers across the state. Input prices will vary by crop, management, region, varieties and other criteria and may not be reflective of YOUR true costs. </t>
  </si>
  <si>
    <t>Assumptions in Analysis:</t>
  </si>
  <si>
    <t>- Land charge of $98.  Purchase price is not included.</t>
  </si>
  <si>
    <t>- Operating expenses borrowed at 8.5% interest for 5 months of expenses.</t>
  </si>
  <si>
    <t xml:space="preserve">- Fertility rates based on MCE SFM-1 guidelines </t>
  </si>
  <si>
    <t xml:space="preserve">- Assuming medium fertility levels </t>
  </si>
  <si>
    <t>- Crop insurance quotes.  Actuals will not be set until March.</t>
  </si>
  <si>
    <t>Budgeting Recommendations:</t>
  </si>
  <si>
    <t>- Create your own budgets and fixed costs including equipment, repairs, insurance, depreciation, interest and taxes</t>
  </si>
  <si>
    <t>- Write and implement a farm business plan - setting goals, managing finances and develop markets</t>
  </si>
  <si>
    <t>- Manage capital assets such as land and equipment</t>
  </si>
  <si>
    <t>Using This Spreadsheet</t>
  </si>
  <si>
    <t>- This workbook is designed to be updated very easily.  Click on the INPUTS worksheet and make changes.  This will automatically update changes on other worksheets (i.e.  N changes from .47 to .54 update it on the inputs page and it automatically updates all N prices for the 5 crops)</t>
  </si>
  <si>
    <t>- Be sure to save changes periodically and use the date in the title to mark when the budget was prepared.</t>
  </si>
  <si>
    <t xml:space="preserve">Questions Contact:  Shannon Dill, 410-822-1244 or sdill@umd.edu  </t>
  </si>
  <si>
    <t>EQUAL ACCESS PROGRAMS</t>
  </si>
  <si>
    <t>Inputs</t>
  </si>
  <si>
    <t>Wheat/Soybean Double Crop</t>
  </si>
  <si>
    <t>Blank Budget</t>
  </si>
  <si>
    <t>Historical</t>
  </si>
  <si>
    <t>BROADCAST SEEDING SMGRAIN</t>
  </si>
  <si>
    <t>POULTRY LITTER</t>
  </si>
  <si>
    <t>HARMONY TOTAL SOL</t>
  </si>
  <si>
    <t>ZIDUA</t>
  </si>
  <si>
    <t>STRATEGO</t>
  </si>
  <si>
    <t>DUAL</t>
  </si>
  <si>
    <t>ENGENIA</t>
  </si>
  <si>
    <t>CORVUS</t>
  </si>
  <si>
    <t>DRYING FUEL AND HANDLING</t>
  </si>
  <si>
    <t>PROSARO</t>
  </si>
  <si>
    <t>SOYBEANS LIBERTY LINK</t>
  </si>
  <si>
    <t xml:space="preserve">Soybeans - RR </t>
  </si>
  <si>
    <t>Soybeans - Liberty Link</t>
  </si>
  <si>
    <t>Soybeans - Xtend</t>
  </si>
  <si>
    <t>- Track your expenses and at the end of the year compare actual and projected</t>
  </si>
  <si>
    <t>WHEAT (treated)</t>
  </si>
  <si>
    <t>SOYBEAN LL</t>
  </si>
  <si>
    <t>SOYBEAN XTEND</t>
  </si>
  <si>
    <t>SOYBEANS XTEND</t>
  </si>
  <si>
    <t>Disclaimer - Reference in this publication to any specific commercial product, process, or service, or the use of any trade, firm, or corporation name is for general informational purposes only and does not constitute an endorsement, recommendation, or certification. Persons using such products assume responsibility for their use in accordance with current directions of the manufacturer.</t>
  </si>
  <si>
    <t>PRINCEP</t>
  </si>
  <si>
    <t>BOUNDARY</t>
  </si>
  <si>
    <t>LIBERTY</t>
  </si>
  <si>
    <t>HALEX GT</t>
  </si>
  <si>
    <t>SHARPEN</t>
  </si>
  <si>
    <t>VALOR SX</t>
  </si>
  <si>
    <t>FLEXSTAR GT</t>
  </si>
  <si>
    <t>GRAMOXONE</t>
  </si>
  <si>
    <t>YIELDS (25%)</t>
  </si>
  <si>
    <t>XTENDIMAX</t>
  </si>
  <si>
    <t>XTENDMAX</t>
  </si>
  <si>
    <t>CORN GRAIN, CONVENTIONAL TILL, NON-IRRIGATED</t>
  </si>
  <si>
    <t>Sensitivity analysis based on 75%,100% and 125% of typical yield and  12% current forward contract price.</t>
  </si>
  <si>
    <t>PRICES (12%)</t>
  </si>
  <si>
    <t>Sensitivity analysis based on 75%,100% and 125% of typical yield and12%  current forward contract price.</t>
  </si>
  <si>
    <t>Sensitivity analysis based on 75%,100% and 125% of typical yield and 12% current forward contract price.</t>
  </si>
  <si>
    <t>SOYBEANS w/PALMER CONTROL</t>
  </si>
  <si>
    <t>WARRIOR II</t>
  </si>
  <si>
    <t>SOYBEAN - NoTill Planting</t>
  </si>
  <si>
    <t>POULTRY LITTER (57-99-113)</t>
  </si>
  <si>
    <t>GRAMOXONE (BURNDOWN)</t>
  </si>
  <si>
    <t>SULFATE</t>
  </si>
  <si>
    <t>SPRAY GRADE SULFATE WITH LIBERTY</t>
  </si>
  <si>
    <t>Increase</t>
  </si>
  <si>
    <t>METRIBUZIN</t>
  </si>
  <si>
    <t>ROUNDUP (POST)*</t>
  </si>
  <si>
    <t>CORN GRAIN, NO-TILL NON-IRR wWEED RESISTANCE</t>
  </si>
  <si>
    <t>SOYBEANS RR READY wWEED RESISTANCE</t>
  </si>
  <si>
    <t>ROUNDUP (2 PASSES)*</t>
  </si>
  <si>
    <t>*Any fields with resistance weeds should reconsider post application products</t>
  </si>
  <si>
    <t>ROUNDUP POST*</t>
  </si>
  <si>
    <t>Budgets were developed by Shannon Dill, Ben Beale, Dale Johnson, Jim Lewis and Jenny Rhodes</t>
  </si>
  <si>
    <t>FIXED COSTS - 2021 Custom Rates</t>
  </si>
  <si>
    <t>CROP INSURANCE (RP 70%)</t>
  </si>
  <si>
    <t xml:space="preserve">Fixed costs are calculated with MD Custom Rates (2021) -should use your actual fixed costs </t>
  </si>
  <si>
    <t>CROP INSURANCE-WHEAT (RP 70%)</t>
  </si>
  <si>
    <t>CROP INSURANCE-BEANS (RP 70%)</t>
  </si>
  <si>
    <t>Nov 22</t>
  </si>
  <si>
    <t>Jul 22</t>
  </si>
  <si>
    <t>Dec 22</t>
  </si>
  <si>
    <t>SOYBEAN ENLIST</t>
  </si>
  <si>
    <t>Cost Per Acre 2022</t>
  </si>
  <si>
    <t>Corn Grain - No Till, Non Irrigated</t>
  </si>
  <si>
    <t>Corn Grain - No Till, Irrigated</t>
  </si>
  <si>
    <t>www.go.umd.edu/grainmarketing</t>
  </si>
  <si>
    <t>CORN GRAIN, NO TILL, NONIRRIGATED</t>
  </si>
  <si>
    <t>Corn Grain, Conventional Till, Non-Irrigated</t>
  </si>
  <si>
    <t>Corn Grain, No-Till, Poultry Litter</t>
  </si>
  <si>
    <t xml:space="preserve">Corn Grain - No Till, Non Irrigated, w Weed Resistance </t>
  </si>
  <si>
    <t>Soybeans - RR, w Weed Resistance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</si>
</sst>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43" formatCode="_(* #,##0.00_);_(* \(#,##0.00\);_(* &quot;-&quot;??_);_(@_)"/>
    <numFmt numFmtId="164" formatCode="&quot;$&quot;#,##0.00"/>
    <numFmt numFmtId="165" formatCode="0.0%"/>
    <numFmt numFmtId="166" formatCode="&quot;$&quot;#,##0"/>
  </numFmts>
  <fonts count="21" x14ac:knownFonts="1">
    <font>
      <sz val="10"/>
      <name val="Arial"/>
    </font>
    <font>
      <sz val="10"/>
      <name val="Arial"/>
      <family val="2"/>
    </font>
    <font>
      <b/>
      <sz val="18"/>
      <name val="Arial"/>
      <family val="2"/>
    </font>
    <font>
      <b/>
      <sz val="12"/>
      <name val="Arial"/>
      <family val="2"/>
    </font>
    <font>
      <b/>
      <sz val="12"/>
      <name val="Times New Roman"/>
      <family val="1"/>
    </font>
    <font>
      <b/>
      <sz val="12"/>
      <name val="Times New Roman"/>
      <family val="1"/>
    </font>
    <font>
      <sz val="10"/>
      <name val="Times New Roman"/>
      <family val="1"/>
    </font>
    <font>
      <b/>
      <sz val="10"/>
      <name val="Times New Roman"/>
      <family val="1"/>
    </font>
    <font>
      <u/>
      <sz val="10"/>
      <name val="Times New Roman"/>
      <family val="1"/>
    </font>
    <font>
      <sz val="10"/>
      <name val="Times New Roman"/>
      <family val="1"/>
    </font>
    <font>
      <i/>
      <sz val="8"/>
      <name val="Times New Roman"/>
      <family val="1"/>
    </font>
    <font>
      <b/>
      <sz val="10"/>
      <name val="Arial"/>
      <family val="2"/>
    </font>
    <font>
      <sz val="8"/>
      <name val="Times New Roman"/>
      <family val="1"/>
    </font>
    <font>
      <b/>
      <i/>
      <sz val="10"/>
      <name val="Times New Roman"/>
      <family val="1"/>
    </font>
    <font>
      <i/>
      <sz val="10"/>
      <name val="Times New Roman"/>
      <family val="1"/>
    </font>
    <font>
      <sz val="11"/>
      <color indexed="8"/>
      <name val="Calibri"/>
      <family val="2"/>
    </font>
    <font>
      <u/>
      <sz val="10"/>
      <color theme="10"/>
      <name val="Arial"/>
      <family val="2"/>
    </font>
    <font>
      <b/>
      <sz val="12"/>
      <color rgb="FF000000"/>
      <name val="Calibri"/>
      <family val="2"/>
    </font>
    <font>
      <b/>
      <sz val="11"/>
      <color rgb="FF000000"/>
      <name val="Calibri"/>
      <family val="2"/>
    </font>
    <font>
      <sz val="11"/>
      <color rgb="FF000000"/>
      <name val="Calibri"/>
      <family val="2"/>
    </font>
    <font>
      <i/>
      <sz val="10"/>
      <color rgb="FF000000"/>
      <name val="Calibri"/>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right/>
      <top style="double">
        <color indexed="8"/>
      </top>
      <bottom/>
      <diagonal/>
    </border>
    <border>
      <left/>
      <right/>
      <top style="thick">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right/>
      <top style="thin">
        <color indexed="8"/>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thick">
        <color indexed="8"/>
      </bottom>
      <diagonal/>
    </border>
    <border>
      <left/>
      <right style="thin">
        <color indexed="8"/>
      </right>
      <top style="thin">
        <color indexed="8"/>
      </top>
      <bottom style="thick">
        <color indexed="8"/>
      </bottom>
      <diagonal/>
    </border>
    <border>
      <left/>
      <right style="thin">
        <color indexed="8"/>
      </right>
      <top style="thick">
        <color indexed="8"/>
      </top>
      <bottom style="thin">
        <color indexed="8"/>
      </bottom>
      <diagonal/>
    </border>
    <border>
      <left style="medium">
        <color indexed="64"/>
      </left>
      <right/>
      <top style="medium">
        <color indexed="64"/>
      </top>
      <bottom/>
      <diagonal/>
    </border>
    <border>
      <left/>
      <right/>
      <top style="medium">
        <color indexed="64"/>
      </top>
      <bottom style="thick">
        <color indexed="8"/>
      </bottom>
      <diagonal/>
    </border>
    <border>
      <left/>
      <right style="medium">
        <color indexed="64"/>
      </right>
      <top style="medium">
        <color indexed="64"/>
      </top>
      <bottom style="thick">
        <color indexed="8"/>
      </bottom>
      <diagonal/>
    </border>
    <border>
      <left style="medium">
        <color indexed="64"/>
      </left>
      <right/>
      <top style="thick">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medium">
        <color indexed="64"/>
      </left>
      <right/>
      <top style="thin">
        <color indexed="64"/>
      </top>
      <bottom style="medium">
        <color indexed="64"/>
      </bottom>
      <diagonal/>
    </border>
    <border>
      <left style="medium">
        <color indexed="64"/>
      </left>
      <right/>
      <top style="thin">
        <color indexed="8"/>
      </top>
      <bottom/>
      <diagonal/>
    </border>
    <border>
      <left/>
      <right style="medium">
        <color indexed="64"/>
      </right>
      <top style="thin">
        <color indexed="8"/>
      </top>
      <bottom style="thin">
        <color indexed="8"/>
      </bottom>
      <diagonal/>
    </border>
    <border>
      <left style="medium">
        <color indexed="64"/>
      </left>
      <right/>
      <top style="thin">
        <color indexed="8"/>
      </top>
      <bottom style="thick">
        <color indexed="8"/>
      </bottom>
      <diagonal/>
    </border>
    <border>
      <left style="thin">
        <color indexed="8"/>
      </left>
      <right style="medium">
        <color indexed="64"/>
      </right>
      <top style="thin">
        <color indexed="8"/>
      </top>
      <bottom style="thick">
        <color indexed="8"/>
      </bottom>
      <diagonal/>
    </border>
    <border>
      <left style="thin">
        <color indexed="8"/>
      </left>
      <right style="medium">
        <color indexed="64"/>
      </right>
      <top style="thin">
        <color indexed="8"/>
      </top>
      <bottom style="medium">
        <color indexed="64"/>
      </bottom>
      <diagonal/>
    </border>
    <border>
      <left/>
      <right/>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64"/>
      </right>
      <top style="medium">
        <color indexed="64"/>
      </top>
      <bottom style="thin">
        <color indexed="64"/>
      </bottom>
      <diagonal/>
    </border>
    <border>
      <left style="thin">
        <color indexed="8"/>
      </left>
      <right style="thin">
        <color indexed="8"/>
      </right>
      <top style="thick">
        <color indexed="8"/>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thick">
        <color indexed="8"/>
      </top>
      <bottom/>
      <diagonal/>
    </border>
    <border>
      <left style="thin">
        <color indexed="8"/>
      </left>
      <right style="medium">
        <color indexed="64"/>
      </right>
      <top style="thick">
        <color indexed="8"/>
      </top>
      <bottom/>
      <diagonal/>
    </border>
    <border>
      <left style="medium">
        <color indexed="64"/>
      </left>
      <right/>
      <top/>
      <bottom style="thin">
        <color indexed="8"/>
      </bottom>
      <diagonal/>
    </border>
    <border>
      <left/>
      <right style="medium">
        <color indexed="64"/>
      </right>
      <top/>
      <bottom style="thin">
        <color indexed="8"/>
      </bottom>
      <diagonal/>
    </border>
    <border>
      <left style="thin">
        <color indexed="8"/>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8"/>
      </left>
      <right style="medium">
        <color indexed="64"/>
      </right>
      <top style="thin">
        <color indexed="8"/>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8"/>
      </left>
      <right style="medium">
        <color indexed="64"/>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8"/>
      </left>
      <right style="thin">
        <color indexed="8"/>
      </right>
      <top/>
      <bottom style="thick">
        <color indexed="8"/>
      </bottom>
      <diagonal/>
    </border>
    <border>
      <left style="thin">
        <color indexed="64"/>
      </left>
      <right/>
      <top/>
      <bottom/>
      <diagonal/>
    </border>
    <border>
      <left style="thin">
        <color indexed="8"/>
      </left>
      <right style="thin">
        <color indexed="8"/>
      </right>
      <top style="thin">
        <color indexed="8"/>
      </top>
      <bottom style="thin">
        <color indexed="8"/>
      </bottom>
      <diagonal/>
    </border>
    <border>
      <left/>
      <right/>
      <top style="thick">
        <color indexed="8"/>
      </top>
      <bottom/>
      <diagonal/>
    </border>
    <border>
      <left style="medium">
        <color indexed="64"/>
      </left>
      <right style="thin">
        <color indexed="8"/>
      </right>
      <top/>
      <bottom style="thick">
        <color indexed="8"/>
      </bottom>
      <diagonal/>
    </border>
    <border>
      <left style="thin">
        <color indexed="8"/>
      </left>
      <right style="medium">
        <color indexed="64"/>
      </right>
      <top/>
      <bottom style="thick">
        <color indexed="8"/>
      </bottom>
      <diagonal/>
    </border>
    <border>
      <left/>
      <right style="medium">
        <color indexed="64"/>
      </right>
      <top style="thick">
        <color indexed="8"/>
      </top>
      <bottom style="thin">
        <color indexed="8"/>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style="thin">
        <color indexed="8"/>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ck">
        <color indexed="8"/>
      </top>
      <bottom/>
      <diagonal/>
    </border>
    <border>
      <left/>
      <right style="medium">
        <color indexed="64"/>
      </right>
      <top style="thick">
        <color indexed="8"/>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style="thin">
        <color indexed="8"/>
      </right>
      <top style="thin">
        <color indexed="8"/>
      </top>
      <bottom style="medium">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style="medium">
        <color indexed="64"/>
      </top>
      <bottom/>
      <diagonal/>
    </border>
    <border>
      <left/>
      <right/>
      <top style="medium">
        <color indexed="64"/>
      </top>
      <bottom style="thin">
        <color indexed="64"/>
      </bottom>
      <diagonal/>
    </border>
    <border>
      <left/>
      <right style="thin">
        <color indexed="8"/>
      </right>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64"/>
      </right>
      <top style="medium">
        <color indexed="64"/>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8"/>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8"/>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bottom style="thin">
        <color indexed="8"/>
      </bottom>
      <diagonal/>
    </border>
    <border>
      <left style="medium">
        <color indexed="64"/>
      </left>
      <right/>
      <top style="thin">
        <color indexed="8"/>
      </top>
      <bottom style="thin">
        <color indexed="8"/>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8"/>
      </left>
      <right style="medium">
        <color indexed="64"/>
      </right>
      <top style="medium">
        <color indexed="64"/>
      </top>
      <bottom/>
      <diagonal/>
    </border>
    <border>
      <left style="thin">
        <color indexed="64"/>
      </left>
      <right style="medium">
        <color indexed="64"/>
      </right>
      <top style="thin">
        <color indexed="64"/>
      </top>
      <bottom/>
      <diagonal/>
    </border>
  </borders>
  <cellStyleXfs count="13">
    <xf numFmtId="0" fontId="0" fillId="0" borderId="0"/>
    <xf numFmtId="3" fontId="1" fillId="0" borderId="0" applyFont="0" applyFill="0" applyBorder="0" applyAlignment="0" applyProtection="0"/>
    <xf numFmtId="44" fontId="1" fillId="0" borderId="0" applyFont="0" applyFill="0" applyBorder="0" applyAlignment="0" applyProtection="0"/>
    <xf numFmtId="7" fontId="1" fillId="0" borderId="0" applyFont="0" applyFill="0" applyBorder="0" applyAlignment="0" applyProtection="0"/>
    <xf numFmtId="5"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alignment vertical="top"/>
      <protection locked="0"/>
    </xf>
    <xf numFmtId="0" fontId="1" fillId="0" borderId="0">
      <alignment vertical="top"/>
    </xf>
    <xf numFmtId="9" fontId="1" fillId="0" borderId="0" applyFont="0" applyFill="0" applyBorder="0" applyAlignment="0" applyProtection="0"/>
    <xf numFmtId="0" fontId="1" fillId="0" borderId="1" applyNumberFormat="0" applyFont="0" applyFill="0" applyAlignment="0" applyProtection="0"/>
  </cellStyleXfs>
  <cellXfs count="401">
    <xf numFmtId="0" fontId="0" fillId="0" borderId="0" xfId="0"/>
    <xf numFmtId="0" fontId="0" fillId="0" borderId="0" xfId="0" applyBorder="1"/>
    <xf numFmtId="0" fontId="6" fillId="0" borderId="2" xfId="0" applyFont="1" applyBorder="1"/>
    <xf numFmtId="0" fontId="6" fillId="0" borderId="3" xfId="0" applyFont="1" applyBorder="1" applyProtection="1">
      <protection locked="0"/>
    </xf>
    <xf numFmtId="3" fontId="6" fillId="0" borderId="3" xfId="0" applyNumberFormat="1" applyFont="1" applyBorder="1" applyProtection="1">
      <protection locked="0"/>
    </xf>
    <xf numFmtId="7" fontId="6" fillId="0" borderId="3" xfId="0" applyNumberFormat="1" applyFont="1" applyBorder="1" applyProtection="1">
      <protection locked="0"/>
    </xf>
    <xf numFmtId="0" fontId="6" fillId="0" borderId="3" xfId="0" applyFont="1" applyBorder="1"/>
    <xf numFmtId="39" fontId="6" fillId="0" borderId="3" xfId="0" applyNumberFormat="1" applyFont="1" applyBorder="1" applyProtection="1">
      <protection locked="0"/>
    </xf>
    <xf numFmtId="2" fontId="0" fillId="0" borderId="0" xfId="0" applyNumberFormat="1" applyBorder="1"/>
    <xf numFmtId="4" fontId="6" fillId="0" borderId="3" xfId="0" applyNumberFormat="1" applyFont="1" applyBorder="1" applyProtection="1">
      <protection locked="0"/>
    </xf>
    <xf numFmtId="9" fontId="6" fillId="0" borderId="3" xfId="11" applyNumberFormat="1" applyFont="1" applyBorder="1" applyProtection="1">
      <protection locked="0"/>
    </xf>
    <xf numFmtId="4" fontId="6" fillId="0" borderId="3" xfId="2" applyNumberFormat="1" applyFont="1" applyBorder="1" applyProtection="1">
      <protection locked="0"/>
    </xf>
    <xf numFmtId="164" fontId="6" fillId="0" borderId="3" xfId="0" applyNumberFormat="1" applyFont="1" applyBorder="1" applyProtection="1">
      <protection locked="0"/>
    </xf>
    <xf numFmtId="165" fontId="6" fillId="0" borderId="3" xfId="0" applyNumberFormat="1" applyFont="1" applyBorder="1"/>
    <xf numFmtId="0" fontId="6" fillId="0" borderId="4" xfId="0" applyFont="1" applyBorder="1"/>
    <xf numFmtId="0" fontId="6" fillId="0" borderId="5" xfId="0" applyFont="1" applyBorder="1"/>
    <xf numFmtId="0" fontId="6" fillId="0" borderId="6" xfId="0" applyFont="1" applyBorder="1" applyAlignment="1">
      <alignment horizontal="right"/>
    </xf>
    <xf numFmtId="7" fontId="6" fillId="0" borderId="7" xfId="0" applyNumberFormat="1" applyFont="1" applyBorder="1" applyAlignment="1">
      <alignment horizontal="center"/>
    </xf>
    <xf numFmtId="0" fontId="6" fillId="0" borderId="8" xfId="0" applyFont="1" applyBorder="1" applyProtection="1">
      <protection locked="0"/>
    </xf>
    <xf numFmtId="39" fontId="6" fillId="0" borderId="8" xfId="0" applyNumberFormat="1" applyFont="1" applyBorder="1" applyProtection="1">
      <protection locked="0"/>
    </xf>
    <xf numFmtId="0" fontId="6" fillId="0" borderId="9" xfId="0" applyFont="1" applyBorder="1" applyProtection="1">
      <protection locked="0"/>
    </xf>
    <xf numFmtId="39" fontId="6" fillId="0" borderId="9" xfId="0" applyNumberFormat="1" applyFont="1" applyBorder="1" applyProtection="1">
      <protection locked="0"/>
    </xf>
    <xf numFmtId="0" fontId="6" fillId="0" borderId="10" xfId="0" applyFont="1" applyBorder="1"/>
    <xf numFmtId="39" fontId="6" fillId="0" borderId="11" xfId="0" applyNumberFormat="1" applyFont="1" applyBorder="1"/>
    <xf numFmtId="7" fontId="6" fillId="0" borderId="12" xfId="0" applyNumberFormat="1" applyFont="1" applyBorder="1"/>
    <xf numFmtId="7" fontId="0" fillId="0" borderId="0" xfId="0" applyNumberFormat="1" applyProtection="1">
      <protection locked="0"/>
    </xf>
    <xf numFmtId="0" fontId="0" fillId="0" borderId="0" xfId="0" applyProtection="1">
      <protection locked="0"/>
    </xf>
    <xf numFmtId="0" fontId="4" fillId="0" borderId="13" xfId="0" applyFont="1" applyBorder="1" applyAlignment="1">
      <alignment horizontal="left"/>
    </xf>
    <xf numFmtId="0" fontId="5" fillId="0" borderId="14" xfId="0" quotePrefix="1" applyFont="1" applyBorder="1" applyAlignment="1">
      <alignment horizontal="left"/>
    </xf>
    <xf numFmtId="0" fontId="6" fillId="0" borderId="14" xfId="0" applyFont="1" applyBorder="1"/>
    <xf numFmtId="0" fontId="6" fillId="0" borderId="15" xfId="0" applyFont="1" applyBorder="1"/>
    <xf numFmtId="0" fontId="6" fillId="0" borderId="16" xfId="0" applyFont="1" applyBorder="1"/>
    <xf numFmtId="0" fontId="6" fillId="0" borderId="17" xfId="0" applyFont="1" applyBorder="1" applyProtection="1">
      <protection locked="0"/>
    </xf>
    <xf numFmtId="0" fontId="6" fillId="0" borderId="17" xfId="0" applyFont="1" applyBorder="1"/>
    <xf numFmtId="4" fontId="6" fillId="0" borderId="18" xfId="2" applyNumberFormat="1" applyFont="1" applyBorder="1" applyProtection="1">
      <protection locked="0"/>
    </xf>
    <xf numFmtId="0" fontId="6" fillId="0" borderId="19" xfId="0" applyFont="1" applyBorder="1"/>
    <xf numFmtId="0" fontId="6" fillId="0" borderId="20" xfId="0" applyFont="1" applyBorder="1"/>
    <xf numFmtId="164" fontId="6" fillId="0" borderId="21" xfId="2" applyNumberFormat="1" applyFont="1" applyBorder="1" applyAlignment="1" applyProtection="1">
      <alignment horizontal="left"/>
      <protection locked="0"/>
    </xf>
    <xf numFmtId="0" fontId="6" fillId="0" borderId="22" xfId="0" applyFont="1" applyBorder="1"/>
    <xf numFmtId="7" fontId="6" fillId="0" borderId="23" xfId="2" applyNumberFormat="1" applyFont="1" applyBorder="1" applyProtection="1">
      <protection locked="0"/>
    </xf>
    <xf numFmtId="7" fontId="6" fillId="0" borderId="18" xfId="2" applyNumberFormat="1" applyFont="1" applyBorder="1" applyProtection="1">
      <protection locked="0"/>
    </xf>
    <xf numFmtId="7" fontId="6" fillId="0" borderId="24" xfId="2" applyNumberFormat="1" applyFont="1" applyBorder="1" applyProtection="1">
      <protection locked="0"/>
    </xf>
    <xf numFmtId="39" fontId="6" fillId="0" borderId="18" xfId="2" applyNumberFormat="1" applyFont="1" applyBorder="1" applyProtection="1">
      <protection locked="0"/>
    </xf>
    <xf numFmtId="0" fontId="6" fillId="0" borderId="25" xfId="0" applyFont="1" applyBorder="1"/>
    <xf numFmtId="0" fontId="6" fillId="0" borderId="26" xfId="0" applyFont="1" applyBorder="1"/>
    <xf numFmtId="0" fontId="6" fillId="0" borderId="27" xfId="0" applyFont="1" applyBorder="1"/>
    <xf numFmtId="7" fontId="6" fillId="0" borderId="28" xfId="0" applyNumberFormat="1" applyFont="1" applyBorder="1"/>
    <xf numFmtId="0" fontId="6" fillId="0" borderId="29" xfId="0" applyFont="1" applyBorder="1"/>
    <xf numFmtId="39" fontId="6" fillId="0" borderId="17" xfId="0" applyNumberFormat="1" applyFont="1" applyBorder="1" applyProtection="1">
      <protection locked="0"/>
    </xf>
    <xf numFmtId="7" fontId="6" fillId="0" borderId="27" xfId="0" applyNumberFormat="1" applyFont="1" applyBorder="1"/>
    <xf numFmtId="0" fontId="6" fillId="0" borderId="30" xfId="0" applyFont="1" applyBorder="1" applyAlignment="1">
      <alignment horizontal="center"/>
    </xf>
    <xf numFmtId="7" fontId="6" fillId="0" borderId="25" xfId="0" applyNumberFormat="1" applyFont="1" applyBorder="1"/>
    <xf numFmtId="0" fontId="6" fillId="0" borderId="31" xfId="0" applyFont="1" applyBorder="1"/>
    <xf numFmtId="0" fontId="6" fillId="0" borderId="32" xfId="0" applyFont="1" applyBorder="1"/>
    <xf numFmtId="0" fontId="6" fillId="0" borderId="33" xfId="0" applyFont="1" applyBorder="1" applyAlignment="1" applyProtection="1">
      <alignment horizontal="left"/>
      <protection locked="0"/>
    </xf>
    <xf numFmtId="0" fontId="6" fillId="0" borderId="34" xfId="0" applyFont="1" applyBorder="1" applyProtection="1">
      <protection locked="0"/>
    </xf>
    <xf numFmtId="7" fontId="6" fillId="0" borderId="34" xfId="0" applyNumberFormat="1" applyFont="1" applyBorder="1" applyProtection="1">
      <protection locked="0"/>
    </xf>
    <xf numFmtId="7" fontId="6" fillId="0" borderId="35" xfId="2" applyNumberFormat="1" applyFont="1" applyBorder="1" applyProtection="1">
      <protection locked="0"/>
    </xf>
    <xf numFmtId="0" fontId="5" fillId="0" borderId="14" xfId="0" applyFont="1" applyBorder="1" applyAlignment="1">
      <alignment horizontal="left"/>
    </xf>
    <xf numFmtId="0" fontId="6" fillId="0" borderId="36" xfId="0" applyFont="1" applyBorder="1"/>
    <xf numFmtId="7" fontId="6" fillId="0" borderId="37" xfId="0" applyNumberFormat="1" applyFont="1" applyBorder="1" applyAlignment="1">
      <alignment horizontal="center"/>
    </xf>
    <xf numFmtId="0" fontId="7" fillId="0" borderId="38" xfId="0" quotePrefix="1" applyFont="1" applyBorder="1" applyAlignment="1">
      <alignment horizontal="left"/>
    </xf>
    <xf numFmtId="7" fontId="6" fillId="0" borderId="39" xfId="2" applyNumberFormat="1" applyFont="1" applyBorder="1" applyProtection="1">
      <protection locked="0"/>
    </xf>
    <xf numFmtId="7" fontId="6" fillId="0" borderId="40" xfId="2" applyNumberFormat="1" applyFont="1" applyBorder="1" applyProtection="1">
      <protection locked="0"/>
    </xf>
    <xf numFmtId="0" fontId="6" fillId="0" borderId="41" xfId="0" applyFont="1" applyBorder="1" applyProtection="1">
      <protection locked="0"/>
    </xf>
    <xf numFmtId="39" fontId="6" fillId="0" borderId="42" xfId="2" applyNumberFormat="1" applyFont="1" applyBorder="1" applyProtection="1">
      <protection locked="0"/>
    </xf>
    <xf numFmtId="0" fontId="6" fillId="0" borderId="44" xfId="0" applyFont="1" applyBorder="1" applyProtection="1">
      <protection locked="0"/>
    </xf>
    <xf numFmtId="39" fontId="6" fillId="0" borderId="45" xfId="2" applyNumberFormat="1" applyFont="1" applyBorder="1" applyProtection="1">
      <protection locked="0"/>
    </xf>
    <xf numFmtId="0" fontId="11" fillId="0" borderId="17" xfId="0" applyFont="1" applyBorder="1"/>
    <xf numFmtId="0" fontId="0" fillId="0" borderId="0" xfId="0" applyAlignment="1">
      <alignment vertical="center"/>
    </xf>
    <xf numFmtId="0" fontId="6" fillId="0" borderId="3" xfId="0" applyFont="1" applyBorder="1" applyAlignment="1">
      <alignment vertical="center"/>
    </xf>
    <xf numFmtId="0" fontId="6" fillId="0" borderId="17" xfId="0" applyFont="1" applyBorder="1" applyAlignment="1">
      <alignment vertical="center"/>
    </xf>
    <xf numFmtId="0" fontId="6" fillId="0" borderId="17"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17" xfId="10" applyFont="1" applyBorder="1" applyAlignment="1" applyProtection="1">
      <alignment vertical="center"/>
      <protection locked="0"/>
    </xf>
    <xf numFmtId="0" fontId="6" fillId="0" borderId="3" xfId="10" applyFont="1" applyBorder="1" applyAlignment="1" applyProtection="1">
      <alignment vertical="center"/>
      <protection locked="0"/>
    </xf>
    <xf numFmtId="0" fontId="6" fillId="0" borderId="0" xfId="0" applyFont="1" applyAlignment="1">
      <alignment vertical="center"/>
    </xf>
    <xf numFmtId="164" fontId="6" fillId="0" borderId="0" xfId="0" applyNumberFormat="1" applyFont="1" applyAlignment="1">
      <alignment vertical="center"/>
    </xf>
    <xf numFmtId="0" fontId="4" fillId="0" borderId="46" xfId="0" quotePrefix="1" applyFont="1" applyBorder="1" applyAlignment="1">
      <alignment horizontal="left" vertical="center"/>
    </xf>
    <xf numFmtId="0" fontId="5" fillId="0" borderId="47" xfId="0" quotePrefix="1" applyFont="1" applyBorder="1" applyAlignment="1">
      <alignment horizontal="left" vertical="center"/>
    </xf>
    <xf numFmtId="0" fontId="4" fillId="0" borderId="47" xfId="0" quotePrefix="1" applyFont="1" applyBorder="1" applyAlignment="1">
      <alignment horizontal="left" vertical="center"/>
    </xf>
    <xf numFmtId="0" fontId="6" fillId="0" borderId="47" xfId="0" applyFont="1" applyBorder="1" applyAlignment="1">
      <alignment vertical="center"/>
    </xf>
    <xf numFmtId="0" fontId="0" fillId="0" borderId="0" xfId="0" applyBorder="1" applyAlignment="1">
      <alignment vertical="center"/>
    </xf>
    <xf numFmtId="0" fontId="6" fillId="0" borderId="48" xfId="0" applyFont="1" applyBorder="1" applyAlignment="1">
      <alignment horizontal="center" vertical="center"/>
    </xf>
    <xf numFmtId="0" fontId="6" fillId="0" borderId="2" xfId="0" applyFont="1" applyBorder="1" applyAlignment="1">
      <alignment vertical="center"/>
    </xf>
    <xf numFmtId="0" fontId="6" fillId="0" borderId="49" xfId="0" applyFont="1" applyBorder="1" applyAlignment="1" applyProtection="1">
      <alignment vertical="center"/>
      <protection locked="0"/>
    </xf>
    <xf numFmtId="7" fontId="6" fillId="0" borderId="49" xfId="0" applyNumberFormat="1" applyFont="1" applyBorder="1" applyAlignment="1" applyProtection="1">
      <alignment vertical="center"/>
      <protection locked="0"/>
    </xf>
    <xf numFmtId="7" fontId="6" fillId="0" borderId="50" xfId="2" applyNumberFormat="1" applyFont="1" applyBorder="1" applyAlignment="1" applyProtection="1">
      <alignment vertical="center"/>
      <protection locked="0"/>
    </xf>
    <xf numFmtId="7" fontId="6" fillId="0" borderId="2" xfId="0" applyNumberFormat="1" applyFont="1" applyBorder="1" applyAlignment="1">
      <alignment vertical="center"/>
    </xf>
    <xf numFmtId="3" fontId="6" fillId="0" borderId="3" xfId="0" applyNumberFormat="1" applyFont="1" applyBorder="1" applyAlignment="1" applyProtection="1">
      <alignment vertical="center"/>
      <protection locked="0"/>
    </xf>
    <xf numFmtId="7" fontId="6" fillId="0" borderId="3" xfId="0" applyNumberFormat="1" applyFont="1" applyBorder="1" applyAlignment="1" applyProtection="1">
      <alignment vertical="center"/>
      <protection locked="0"/>
    </xf>
    <xf numFmtId="7" fontId="0" fillId="0" borderId="0" xfId="0" applyNumberFormat="1" applyBorder="1" applyAlignment="1">
      <alignment vertical="center"/>
    </xf>
    <xf numFmtId="39" fontId="6" fillId="0" borderId="3" xfId="0" applyNumberFormat="1" applyFont="1" applyBorder="1" applyAlignment="1" applyProtection="1">
      <alignment vertical="center"/>
      <protection locked="0"/>
    </xf>
    <xf numFmtId="2" fontId="0" fillId="0" borderId="0" xfId="0" applyNumberFormat="1" applyBorder="1" applyAlignment="1">
      <alignment vertical="center"/>
    </xf>
    <xf numFmtId="4" fontId="6" fillId="0" borderId="3" xfId="0" applyNumberFormat="1" applyFont="1" applyBorder="1" applyAlignment="1" applyProtection="1">
      <alignment vertical="center"/>
      <protection locked="0"/>
    </xf>
    <xf numFmtId="9" fontId="6" fillId="0" borderId="3" xfId="11" applyNumberFormat="1" applyFont="1" applyBorder="1" applyAlignment="1" applyProtection="1">
      <alignment vertical="center"/>
      <protection locked="0"/>
    </xf>
    <xf numFmtId="4" fontId="6" fillId="0" borderId="3" xfId="2" applyNumberFormat="1" applyFont="1" applyBorder="1" applyAlignment="1" applyProtection="1">
      <alignment vertical="center"/>
      <protection locked="0"/>
    </xf>
    <xf numFmtId="164" fontId="6" fillId="0" borderId="3" xfId="0" applyNumberFormat="1" applyFont="1" applyBorder="1" applyAlignment="1" applyProtection="1">
      <alignment vertical="center"/>
      <protection locked="0"/>
    </xf>
    <xf numFmtId="165" fontId="6" fillId="0" borderId="3" xfId="0" applyNumberFormat="1"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horizontal="right" vertical="center"/>
    </xf>
    <xf numFmtId="7" fontId="6" fillId="0" borderId="7" xfId="0" applyNumberFormat="1" applyFont="1" applyBorder="1" applyAlignment="1">
      <alignment horizontal="center" vertical="center"/>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10" xfId="0" applyFont="1" applyBorder="1" applyAlignment="1">
      <alignment vertical="center"/>
    </xf>
    <xf numFmtId="39" fontId="6" fillId="0" borderId="11" xfId="0" applyNumberFormat="1" applyFont="1" applyBorder="1" applyAlignment="1">
      <alignment vertical="center"/>
    </xf>
    <xf numFmtId="7" fontId="6" fillId="0" borderId="12" xfId="0" applyNumberFormat="1" applyFont="1" applyBorder="1" applyAlignment="1">
      <alignment vertical="center"/>
    </xf>
    <xf numFmtId="7" fontId="6" fillId="0" borderId="10" xfId="0" applyNumberFormat="1" applyFont="1" applyBorder="1" applyAlignment="1">
      <alignment vertical="center"/>
    </xf>
    <xf numFmtId="7" fontId="6" fillId="0" borderId="11" xfId="0" applyNumberFormat="1" applyFont="1" applyBorder="1" applyAlignment="1">
      <alignment vertical="center"/>
    </xf>
    <xf numFmtId="0" fontId="6" fillId="0" borderId="51" xfId="0" applyFont="1" applyBorder="1" applyAlignment="1">
      <alignment vertical="center"/>
    </xf>
    <xf numFmtId="7" fontId="6" fillId="0" borderId="51" xfId="0" applyNumberFormat="1" applyFont="1" applyBorder="1" applyAlignment="1">
      <alignment vertical="center"/>
    </xf>
    <xf numFmtId="7" fontId="8" fillId="0" borderId="51" xfId="0" applyNumberFormat="1" applyFont="1" applyBorder="1" applyAlignment="1">
      <alignment horizontal="right" vertical="center"/>
    </xf>
    <xf numFmtId="0" fontId="8" fillId="0" borderId="0" xfId="0" applyFont="1" applyBorder="1" applyAlignment="1">
      <alignment horizontal="right" vertical="center"/>
    </xf>
    <xf numFmtId="7" fontId="6" fillId="0" borderId="0" xfId="2" applyNumberFormat="1" applyFont="1" applyBorder="1" applyAlignment="1" applyProtection="1">
      <alignment vertical="center"/>
      <protection locked="0"/>
    </xf>
    <xf numFmtId="0" fontId="6" fillId="0" borderId="0" xfId="0" applyFont="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7" fontId="6" fillId="0" borderId="0" xfId="0" applyNumberFormat="1" applyFont="1" applyBorder="1" applyAlignment="1">
      <alignment vertical="center"/>
    </xf>
    <xf numFmtId="2" fontId="6" fillId="0" borderId="0" xfId="0" applyNumberFormat="1" applyFont="1" applyBorder="1" applyAlignment="1">
      <alignment vertical="center"/>
    </xf>
    <xf numFmtId="0" fontId="6" fillId="0" borderId="0" xfId="10" applyFont="1" applyBorder="1" applyAlignment="1" applyProtection="1">
      <alignment vertical="center"/>
      <protection locked="0"/>
    </xf>
    <xf numFmtId="7" fontId="0" fillId="0" borderId="0" xfId="0" applyNumberFormat="1" applyAlignment="1" applyProtection="1">
      <alignment vertical="center"/>
      <protection locked="0"/>
    </xf>
    <xf numFmtId="0" fontId="0" fillId="0" borderId="0" xfId="0" applyAlignment="1" applyProtection="1">
      <alignment vertical="center"/>
      <protection locked="0"/>
    </xf>
    <xf numFmtId="7" fontId="0" fillId="0" borderId="0" xfId="0" applyNumberFormat="1" applyFill="1" applyBorder="1" applyAlignment="1">
      <alignment vertical="center"/>
    </xf>
    <xf numFmtId="0" fontId="0" fillId="0" borderId="0" xfId="0" applyFill="1" applyBorder="1" applyAlignment="1">
      <alignment vertical="center"/>
    </xf>
    <xf numFmtId="0" fontId="4" fillId="0" borderId="46" xfId="0" applyFont="1" applyBorder="1" applyAlignment="1">
      <alignment horizontal="left" vertical="center"/>
    </xf>
    <xf numFmtId="0" fontId="6" fillId="0" borderId="52" xfId="0" applyFont="1" applyBorder="1" applyAlignment="1">
      <alignment vertical="center"/>
    </xf>
    <xf numFmtId="7" fontId="6" fillId="0" borderId="53" xfId="0" applyNumberFormat="1" applyFont="1" applyBorder="1" applyAlignment="1">
      <alignment horizontal="center" vertical="center"/>
    </xf>
    <xf numFmtId="0" fontId="6" fillId="0" borderId="16" xfId="0" applyFont="1" applyBorder="1" applyAlignment="1">
      <alignment vertical="center"/>
    </xf>
    <xf numFmtId="0" fontId="6" fillId="0" borderId="54" xfId="0" applyFont="1" applyBorder="1" applyAlignment="1">
      <alignment vertical="center"/>
    </xf>
    <xf numFmtId="0" fontId="6" fillId="0" borderId="55" xfId="0" applyFont="1" applyBorder="1" applyAlignment="1" applyProtection="1">
      <alignment horizontal="left" vertical="center"/>
      <protection locked="0"/>
    </xf>
    <xf numFmtId="164" fontId="6" fillId="0" borderId="49" xfId="0" applyNumberFormat="1" applyFont="1" applyBorder="1" applyAlignment="1" applyProtection="1">
      <alignment vertical="center"/>
      <protection locked="0"/>
    </xf>
    <xf numFmtId="164" fontId="6" fillId="0" borderId="18" xfId="2" applyNumberFormat="1" applyFont="1" applyBorder="1" applyAlignment="1" applyProtection="1">
      <alignment vertical="center"/>
      <protection locked="0"/>
    </xf>
    <xf numFmtId="164" fontId="6" fillId="0" borderId="2" xfId="0" applyNumberFormat="1" applyFont="1" applyBorder="1" applyAlignment="1">
      <alignment vertical="center"/>
    </xf>
    <xf numFmtId="164" fontId="6" fillId="0" borderId="54" xfId="2" applyNumberFormat="1" applyFont="1" applyBorder="1" applyAlignment="1" applyProtection="1">
      <alignment vertical="center"/>
      <protection locked="0"/>
    </xf>
    <xf numFmtId="4" fontId="6" fillId="0" borderId="18" xfId="2" applyNumberFormat="1" applyFont="1" applyBorder="1" applyAlignment="1" applyProtection="1">
      <alignment vertical="center"/>
      <protection locked="0"/>
    </xf>
    <xf numFmtId="4" fontId="6" fillId="0" borderId="3" xfId="0" applyNumberFormat="1" applyFont="1" applyBorder="1" applyAlignment="1">
      <alignment vertical="center"/>
    </xf>
    <xf numFmtId="0" fontId="6" fillId="0" borderId="56" xfId="0" applyFont="1" applyBorder="1" applyAlignment="1" applyProtection="1">
      <alignment vertical="center"/>
      <protection locked="0"/>
    </xf>
    <xf numFmtId="164" fontId="6" fillId="0" borderId="57" xfId="0" applyNumberFormat="1" applyFont="1" applyBorder="1" applyAlignment="1" applyProtection="1">
      <alignment vertical="center"/>
      <protection locked="0"/>
    </xf>
    <xf numFmtId="0" fontId="6" fillId="0" borderId="57" xfId="0" applyFont="1" applyBorder="1" applyAlignment="1" applyProtection="1">
      <alignment vertical="center"/>
      <protection locked="0"/>
    </xf>
    <xf numFmtId="165" fontId="6" fillId="0" borderId="57" xfId="0" applyNumberFormat="1" applyFont="1" applyBorder="1" applyAlignment="1">
      <alignment vertical="center"/>
    </xf>
    <xf numFmtId="4" fontId="6" fillId="0" borderId="58" xfId="2" applyNumberFormat="1" applyFont="1" applyBorder="1" applyAlignment="1" applyProtection="1">
      <alignment vertical="center"/>
      <protection locked="0"/>
    </xf>
    <xf numFmtId="0" fontId="6" fillId="0" borderId="19" xfId="0" applyFont="1" applyBorder="1" applyAlignment="1">
      <alignment vertical="center"/>
    </xf>
    <xf numFmtId="164" fontId="6" fillId="0" borderId="40" xfId="2" applyNumberFormat="1" applyFont="1" applyBorder="1" applyAlignment="1" applyProtection="1">
      <alignment vertical="center"/>
      <protection locked="0"/>
    </xf>
    <xf numFmtId="0" fontId="6" fillId="0" borderId="20" xfId="0" applyFont="1" applyBorder="1" applyAlignment="1">
      <alignment vertical="center"/>
    </xf>
    <xf numFmtId="164" fontId="6" fillId="0" borderId="21" xfId="2" applyNumberFormat="1" applyFont="1" applyBorder="1" applyAlignment="1" applyProtection="1">
      <alignment horizontal="left" vertical="center"/>
      <protection locked="0"/>
    </xf>
    <xf numFmtId="0" fontId="6" fillId="0" borderId="59" xfId="0" applyFont="1" applyFill="1" applyBorder="1" applyAlignment="1" applyProtection="1">
      <alignment vertical="center"/>
      <protection locked="0"/>
    </xf>
    <xf numFmtId="164" fontId="6" fillId="0" borderId="0" xfId="0" applyNumberFormat="1" applyFont="1" applyBorder="1" applyAlignment="1">
      <alignment vertical="center"/>
    </xf>
    <xf numFmtId="0" fontId="6" fillId="0" borderId="60" xfId="0" applyFont="1" applyFill="1" applyBorder="1" applyAlignment="1" applyProtection="1">
      <alignment vertical="center"/>
      <protection locked="0"/>
    </xf>
    <xf numFmtId="0" fontId="6" fillId="0" borderId="22" xfId="0" applyFont="1" applyBorder="1" applyAlignment="1">
      <alignment vertical="center"/>
    </xf>
    <xf numFmtId="7" fontId="6" fillId="0" borderId="23" xfId="2" applyNumberFormat="1" applyFont="1" applyBorder="1" applyAlignment="1" applyProtection="1">
      <alignment vertical="center"/>
      <protection locked="0"/>
    </xf>
    <xf numFmtId="7" fontId="6" fillId="0" borderId="18" xfId="2" applyNumberFormat="1" applyFont="1" applyBorder="1" applyAlignment="1" applyProtection="1">
      <alignment vertical="center"/>
      <protection locked="0"/>
    </xf>
    <xf numFmtId="0" fontId="6" fillId="0" borderId="61" xfId="0" applyFont="1" applyBorder="1" applyAlignment="1">
      <alignment vertical="center"/>
    </xf>
    <xf numFmtId="7" fontId="6" fillId="0" borderId="62" xfId="2" applyNumberFormat="1" applyFont="1" applyBorder="1" applyAlignment="1" applyProtection="1">
      <alignment vertical="center"/>
      <protection locked="0"/>
    </xf>
    <xf numFmtId="0" fontId="6" fillId="0" borderId="55" xfId="0" applyFont="1" applyBorder="1" applyAlignment="1">
      <alignment vertical="center"/>
    </xf>
    <xf numFmtId="7" fontId="6" fillId="0" borderId="63" xfId="2" applyNumberFormat="1" applyFont="1" applyBorder="1" applyAlignment="1" applyProtection="1">
      <alignment vertical="center"/>
      <protection locked="0"/>
    </xf>
    <xf numFmtId="0" fontId="6" fillId="0" borderId="64" xfId="0" applyFont="1" applyBorder="1" applyAlignment="1">
      <alignment vertical="center"/>
    </xf>
    <xf numFmtId="0" fontId="6" fillId="0" borderId="65" xfId="0" applyFont="1" applyBorder="1" applyAlignment="1">
      <alignment horizontal="right" vertical="center"/>
    </xf>
    <xf numFmtId="7" fontId="6" fillId="0" borderId="66" xfId="2" applyNumberFormat="1" applyFont="1" applyBorder="1" applyAlignment="1" applyProtection="1">
      <alignment vertical="center"/>
      <protection locked="0"/>
    </xf>
    <xf numFmtId="7" fontId="6" fillId="0" borderId="24" xfId="2" applyNumberFormat="1" applyFont="1" applyBorder="1" applyAlignment="1" applyProtection="1">
      <alignment vertical="center"/>
      <protection locked="0"/>
    </xf>
    <xf numFmtId="164" fontId="6" fillId="0" borderId="42" xfId="2" applyNumberFormat="1" applyFont="1" applyBorder="1" applyAlignment="1" applyProtection="1">
      <alignment vertical="center"/>
      <protection locked="0"/>
    </xf>
    <xf numFmtId="0" fontId="6" fillId="0" borderId="67" xfId="0" applyFont="1" applyBorder="1" applyAlignment="1">
      <alignment vertical="center"/>
    </xf>
    <xf numFmtId="164" fontId="6" fillId="0" borderId="67" xfId="0" applyNumberFormat="1" applyFont="1" applyBorder="1" applyAlignment="1">
      <alignment vertical="center"/>
    </xf>
    <xf numFmtId="164" fontId="6" fillId="0" borderId="68" xfId="2" applyNumberFormat="1" applyFont="1" applyBorder="1" applyAlignment="1" applyProtection="1">
      <alignment vertical="center"/>
      <protection locked="0"/>
    </xf>
    <xf numFmtId="0" fontId="6" fillId="0" borderId="69"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3" xfId="0" applyFont="1" applyBorder="1" applyAlignment="1" applyProtection="1">
      <alignment vertical="center"/>
      <protection locked="0"/>
    </xf>
    <xf numFmtId="0" fontId="1" fillId="0" borderId="70" xfId="10" applyBorder="1" applyAlignment="1" applyProtection="1">
      <alignment vertical="center"/>
      <protection locked="0"/>
    </xf>
    <xf numFmtId="0" fontId="6" fillId="0" borderId="50" xfId="10" applyFont="1" applyBorder="1" applyAlignment="1" applyProtection="1">
      <alignment vertical="center"/>
      <protection locked="0"/>
    </xf>
    <xf numFmtId="0" fontId="6" fillId="0" borderId="13" xfId="0" applyFont="1" applyBorder="1" applyAlignment="1">
      <alignment vertical="center"/>
    </xf>
    <xf numFmtId="0" fontId="6" fillId="0" borderId="71" xfId="0" applyFont="1" applyBorder="1" applyAlignment="1">
      <alignment horizontal="right" vertical="center"/>
    </xf>
    <xf numFmtId="7" fontId="6" fillId="0" borderId="72" xfId="0" applyNumberFormat="1" applyFont="1" applyBorder="1" applyAlignment="1">
      <alignment horizontal="center" vertical="center"/>
    </xf>
    <xf numFmtId="164" fontId="6" fillId="0" borderId="68" xfId="2" applyNumberFormat="1" applyFont="1" applyBorder="1" applyAlignment="1" applyProtection="1">
      <alignment horizontal="left" vertical="center"/>
      <protection locked="0"/>
    </xf>
    <xf numFmtId="0" fontId="6" fillId="0" borderId="26" xfId="0" applyFont="1" applyBorder="1" applyAlignment="1">
      <alignment vertical="center"/>
    </xf>
    <xf numFmtId="0" fontId="6" fillId="0" borderId="27" xfId="0" applyFont="1" applyBorder="1" applyAlignment="1">
      <alignment vertical="center"/>
    </xf>
    <xf numFmtId="7" fontId="6" fillId="0" borderId="28" xfId="0" applyNumberFormat="1" applyFont="1" applyBorder="1" applyAlignment="1">
      <alignment vertical="center"/>
    </xf>
    <xf numFmtId="164" fontId="6" fillId="0" borderId="24" xfId="2" applyNumberFormat="1" applyFont="1" applyBorder="1" applyAlignment="1" applyProtection="1">
      <alignment vertical="center"/>
      <protection locked="0"/>
    </xf>
    <xf numFmtId="0" fontId="6" fillId="0" borderId="38" xfId="0" applyFont="1" applyBorder="1" applyAlignment="1">
      <alignment vertical="center"/>
    </xf>
    <xf numFmtId="0" fontId="6" fillId="0" borderId="25" xfId="0" applyFont="1" applyBorder="1" applyAlignment="1">
      <alignment vertical="center"/>
    </xf>
    <xf numFmtId="7" fontId="6" fillId="0" borderId="73" xfId="0" applyNumberFormat="1" applyFont="1" applyBorder="1" applyAlignment="1">
      <alignment vertical="center"/>
    </xf>
    <xf numFmtId="164" fontId="6" fillId="0" borderId="45" xfId="2" applyNumberFormat="1" applyFont="1" applyBorder="1" applyAlignment="1" applyProtection="1">
      <alignment vertical="center"/>
      <protection locked="0"/>
    </xf>
    <xf numFmtId="0" fontId="4" fillId="0" borderId="46" xfId="10" applyFont="1" applyBorder="1" applyAlignment="1" applyProtection="1">
      <alignment horizontal="left" vertical="center"/>
      <protection locked="0"/>
    </xf>
    <xf numFmtId="0" fontId="9" fillId="0" borderId="47" xfId="10" applyFont="1" applyBorder="1" applyAlignment="1" applyProtection="1">
      <alignment vertical="center"/>
      <protection locked="0"/>
    </xf>
    <xf numFmtId="0" fontId="4" fillId="0" borderId="47" xfId="10" quotePrefix="1" applyFont="1" applyBorder="1" applyAlignment="1" applyProtection="1">
      <alignment vertical="center"/>
      <protection locked="0"/>
    </xf>
    <xf numFmtId="0" fontId="9" fillId="0" borderId="0" xfId="10" applyFont="1" applyBorder="1" applyAlignment="1" applyProtection="1">
      <alignment vertical="center"/>
      <protection locked="0"/>
    </xf>
    <xf numFmtId="0" fontId="1" fillId="0" borderId="0" xfId="10" applyBorder="1" applyAlignment="1" applyProtection="1">
      <alignment vertical="center"/>
      <protection locked="0"/>
    </xf>
    <xf numFmtId="0" fontId="1" fillId="0" borderId="50" xfId="10" applyBorder="1" applyAlignment="1" applyProtection="1">
      <alignment vertical="center"/>
      <protection locked="0"/>
    </xf>
    <xf numFmtId="0" fontId="9" fillId="0" borderId="48" xfId="10" applyFont="1" applyBorder="1" applyAlignment="1" applyProtection="1">
      <alignment horizontal="center" vertical="center"/>
      <protection locked="0"/>
    </xf>
    <xf numFmtId="0" fontId="9" fillId="0" borderId="2" xfId="10" applyFont="1" applyBorder="1" applyAlignment="1" applyProtection="1">
      <alignment vertical="center"/>
      <protection locked="0"/>
    </xf>
    <xf numFmtId="0" fontId="9" fillId="0" borderId="50" xfId="10" applyFont="1" applyBorder="1" applyAlignment="1" applyProtection="1">
      <alignment vertical="center"/>
      <protection locked="0"/>
    </xf>
    <xf numFmtId="7" fontId="9" fillId="0" borderId="50" xfId="10" applyNumberFormat="1" applyFont="1" applyBorder="1" applyAlignment="1" applyProtection="1">
      <alignment vertical="center"/>
      <protection locked="0"/>
    </xf>
    <xf numFmtId="0" fontId="9" fillId="0" borderId="10" xfId="10" applyFont="1" applyBorder="1" applyAlignment="1" applyProtection="1">
      <alignment vertical="center"/>
      <protection locked="0"/>
    </xf>
    <xf numFmtId="0" fontId="9" fillId="0" borderId="11" xfId="10" applyFont="1" applyBorder="1" applyAlignment="1" applyProtection="1">
      <alignment vertical="center"/>
      <protection locked="0"/>
    </xf>
    <xf numFmtId="0" fontId="9" fillId="0" borderId="51" xfId="10" applyFont="1" applyBorder="1" applyAlignment="1" applyProtection="1">
      <alignment vertical="center"/>
      <protection locked="0"/>
    </xf>
    <xf numFmtId="7" fontId="9" fillId="0" borderId="51" xfId="10" applyNumberFormat="1" applyFont="1" applyBorder="1" applyAlignment="1" applyProtection="1">
      <alignment vertical="center"/>
      <protection locked="0"/>
    </xf>
    <xf numFmtId="0" fontId="9" fillId="0" borderId="3" xfId="10" applyFont="1" applyBorder="1" applyAlignment="1" applyProtection="1">
      <alignment vertical="center"/>
      <protection locked="0"/>
    </xf>
    <xf numFmtId="164" fontId="9" fillId="0" borderId="3" xfId="10" applyNumberFormat="1" applyFont="1" applyBorder="1" applyAlignment="1" applyProtection="1">
      <alignment vertical="center"/>
      <protection locked="0"/>
    </xf>
    <xf numFmtId="0" fontId="9" fillId="0" borderId="3" xfId="2" applyNumberFormat="1" applyFont="1" applyBorder="1" applyAlignment="1" applyProtection="1">
      <alignment vertical="center"/>
      <protection locked="0"/>
    </xf>
    <xf numFmtId="0" fontId="6" fillId="0" borderId="50" xfId="2" applyNumberFormat="1" applyFont="1" applyBorder="1" applyAlignment="1" applyProtection="1">
      <alignment vertical="center"/>
      <protection locked="0"/>
    </xf>
    <xf numFmtId="0" fontId="6" fillId="0" borderId="3" xfId="2" applyNumberFormat="1" applyFont="1" applyBorder="1" applyAlignment="1" applyProtection="1">
      <alignment vertical="center"/>
      <protection locked="0"/>
    </xf>
    <xf numFmtId="0" fontId="6" fillId="0" borderId="3" xfId="2" applyNumberFormat="1" applyFont="1" applyBorder="1" applyAlignment="1">
      <alignment vertical="center"/>
    </xf>
    <xf numFmtId="0" fontId="6" fillId="0" borderId="74" xfId="10" applyFont="1" applyBorder="1" applyAlignment="1" applyProtection="1">
      <alignment vertical="center"/>
      <protection locked="0"/>
    </xf>
    <xf numFmtId="0" fontId="6" fillId="0" borderId="3" xfId="2" quotePrefix="1" applyNumberFormat="1" applyFont="1" applyBorder="1" applyAlignment="1">
      <alignment vertical="center"/>
    </xf>
    <xf numFmtId="0" fontId="6" fillId="0" borderId="74" xfId="0" applyFont="1" applyBorder="1" applyAlignment="1" applyProtection="1">
      <alignment vertical="center"/>
      <protection locked="0"/>
    </xf>
    <xf numFmtId="0" fontId="6" fillId="0" borderId="70" xfId="10" applyFont="1" applyBorder="1" applyAlignment="1" applyProtection="1">
      <alignment vertical="center"/>
      <protection locked="0"/>
    </xf>
    <xf numFmtId="0" fontId="6" fillId="0" borderId="74" xfId="0" applyFont="1" applyBorder="1" applyAlignment="1">
      <alignment vertical="center"/>
    </xf>
    <xf numFmtId="2" fontId="9" fillId="0" borderId="0" xfId="10" applyNumberFormat="1" applyFont="1" applyBorder="1" applyAlignment="1" applyProtection="1">
      <alignment vertical="center"/>
      <protection locked="0"/>
    </xf>
    <xf numFmtId="0" fontId="6" fillId="0" borderId="75" xfId="10" applyFont="1" applyBorder="1" applyAlignment="1" applyProtection="1">
      <alignment vertical="center"/>
      <protection locked="0"/>
    </xf>
    <xf numFmtId="43" fontId="6" fillId="0" borderId="70" xfId="2" applyNumberFormat="1" applyFont="1" applyBorder="1" applyAlignment="1" applyProtection="1">
      <alignment vertical="center"/>
      <protection locked="0"/>
    </xf>
    <xf numFmtId="43" fontId="9" fillId="0" borderId="75" xfId="2" applyNumberFormat="1" applyFont="1" applyBorder="1" applyAlignment="1" applyProtection="1">
      <alignment vertical="center"/>
      <protection locked="0"/>
    </xf>
    <xf numFmtId="43" fontId="9" fillId="0" borderId="50" xfId="2" applyNumberFormat="1" applyFont="1" applyBorder="1" applyAlignment="1" applyProtection="1">
      <alignment vertical="center"/>
      <protection locked="0"/>
    </xf>
    <xf numFmtId="165" fontId="6" fillId="0" borderId="3" xfId="11" applyNumberFormat="1" applyFont="1" applyBorder="1" applyAlignment="1" applyProtection="1">
      <alignment vertical="center"/>
      <protection locked="0"/>
    </xf>
    <xf numFmtId="0" fontId="9" fillId="0" borderId="76" xfId="10" applyFont="1" applyBorder="1" applyAlignment="1" applyProtection="1">
      <alignment vertical="center"/>
      <protection locked="0"/>
    </xf>
    <xf numFmtId="43" fontId="9" fillId="0" borderId="76" xfId="2" applyNumberFormat="1" applyFont="1" applyBorder="1" applyAlignment="1" applyProtection="1">
      <alignment vertical="center"/>
      <protection locked="0"/>
    </xf>
    <xf numFmtId="7" fontId="9" fillId="0" borderId="11" xfId="10" applyNumberFormat="1" applyFont="1" applyBorder="1" applyAlignment="1" applyProtection="1">
      <alignment vertical="center"/>
      <protection locked="0"/>
    </xf>
    <xf numFmtId="0" fontId="9" fillId="0" borderId="6" xfId="10" applyFont="1" applyBorder="1" applyAlignment="1" applyProtection="1">
      <alignment horizontal="right" vertical="center"/>
      <protection locked="0"/>
    </xf>
    <xf numFmtId="7" fontId="9" fillId="0" borderId="2" xfId="10" applyNumberFormat="1" applyFont="1" applyBorder="1" applyAlignment="1" applyProtection="1">
      <alignment horizontal="center" vertical="center"/>
      <protection locked="0"/>
    </xf>
    <xf numFmtId="164" fontId="9" fillId="0" borderId="50" xfId="10" applyNumberFormat="1" applyFont="1" applyBorder="1" applyAlignment="1" applyProtection="1">
      <alignment vertical="center"/>
      <protection locked="0"/>
    </xf>
    <xf numFmtId="7" fontId="9" fillId="0" borderId="12" xfId="10" applyNumberFormat="1" applyFont="1" applyBorder="1" applyAlignment="1" applyProtection="1">
      <alignment vertical="center"/>
      <protection locked="0"/>
    </xf>
    <xf numFmtId="0" fontId="9" fillId="0" borderId="13" xfId="10" applyFont="1" applyBorder="1" applyAlignment="1" applyProtection="1">
      <alignment vertical="center"/>
      <protection locked="0"/>
    </xf>
    <xf numFmtId="0" fontId="9" fillId="0" borderId="71" xfId="10" applyFont="1" applyBorder="1" applyAlignment="1" applyProtection="1">
      <alignment vertical="center"/>
      <protection locked="0"/>
    </xf>
    <xf numFmtId="7" fontId="8" fillId="0" borderId="71" xfId="10" applyNumberFormat="1" applyFont="1" applyBorder="1" applyAlignment="1" applyProtection="1">
      <alignment horizontal="center" vertical="center"/>
      <protection locked="0"/>
    </xf>
    <xf numFmtId="7" fontId="9" fillId="0" borderId="71" xfId="3" applyFont="1" applyBorder="1" applyAlignment="1" applyProtection="1">
      <alignment vertical="center"/>
      <protection locked="0"/>
    </xf>
    <xf numFmtId="0" fontId="9" fillId="0" borderId="77" xfId="10" applyFont="1" applyBorder="1" applyAlignment="1" applyProtection="1">
      <alignment vertical="center"/>
      <protection locked="0"/>
    </xf>
    <xf numFmtId="0" fontId="9" fillId="0" borderId="55" xfId="10" applyFont="1" applyBorder="1" applyAlignment="1" applyProtection="1">
      <alignment vertical="center"/>
      <protection locked="0"/>
    </xf>
    <xf numFmtId="0" fontId="6" fillId="0" borderId="0" xfId="0" applyFont="1" applyBorder="1" applyAlignment="1">
      <alignment horizontal="center" vertical="center"/>
    </xf>
    <xf numFmtId="0" fontId="6" fillId="0" borderId="0" xfId="10" applyFont="1" applyBorder="1" applyAlignment="1" applyProtection="1">
      <alignment horizontal="center" vertical="center"/>
      <protection locked="0"/>
    </xf>
    <xf numFmtId="164" fontId="9" fillId="0" borderId="0" xfId="3" applyNumberFormat="1" applyFont="1" applyBorder="1" applyAlignment="1" applyProtection="1">
      <alignment vertical="center"/>
      <protection locked="0"/>
    </xf>
    <xf numFmtId="164" fontId="9" fillId="0" borderId="63" xfId="3" applyNumberFormat="1" applyFont="1" applyBorder="1" applyAlignment="1" applyProtection="1">
      <alignment vertical="center"/>
      <protection locked="0"/>
    </xf>
    <xf numFmtId="1" fontId="6" fillId="0" borderId="0" xfId="10" applyNumberFormat="1" applyFont="1" applyBorder="1" applyAlignment="1" applyProtection="1">
      <alignment vertical="center"/>
      <protection locked="0"/>
    </xf>
    <xf numFmtId="1" fontId="9" fillId="0" borderId="0" xfId="10" applyNumberFormat="1" applyFont="1" applyBorder="1" applyAlignment="1" applyProtection="1">
      <alignment horizontal="right" vertical="center"/>
      <protection locked="0"/>
    </xf>
    <xf numFmtId="7" fontId="9" fillId="0" borderId="50" xfId="3" applyNumberFormat="1" applyFont="1" applyBorder="1" applyAlignment="1" applyProtection="1">
      <alignment vertical="center"/>
      <protection locked="0"/>
    </xf>
    <xf numFmtId="7" fontId="9" fillId="0" borderId="18" xfId="3" applyNumberFormat="1" applyFont="1" applyBorder="1" applyAlignment="1" applyProtection="1">
      <alignment vertical="center"/>
      <protection locked="0"/>
    </xf>
    <xf numFmtId="0" fontId="10" fillId="0" borderId="64" xfId="10" applyFont="1" applyBorder="1" applyAlignment="1" applyProtection="1">
      <alignment vertical="center"/>
      <protection locked="0"/>
    </xf>
    <xf numFmtId="1" fontId="6" fillId="0" borderId="65" xfId="10" applyNumberFormat="1" applyFont="1" applyBorder="1" applyAlignment="1" applyProtection="1">
      <alignment vertical="center"/>
      <protection locked="0"/>
    </xf>
    <xf numFmtId="1" fontId="9" fillId="0" borderId="65" xfId="10" applyNumberFormat="1" applyFont="1" applyBorder="1" applyAlignment="1" applyProtection="1">
      <alignment horizontal="right" vertical="center"/>
      <protection locked="0"/>
    </xf>
    <xf numFmtId="7" fontId="9" fillId="0" borderId="66" xfId="3" applyNumberFormat="1" applyFont="1" applyBorder="1" applyAlignment="1" applyProtection="1">
      <alignment vertical="center"/>
      <protection locked="0"/>
    </xf>
    <xf numFmtId="7" fontId="9" fillId="0" borderId="24" xfId="3" applyNumberFormat="1" applyFont="1" applyBorder="1" applyAlignment="1" applyProtection="1">
      <alignment vertical="center"/>
      <protection locked="0"/>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10" applyFont="1" applyBorder="1" applyAlignment="1" applyProtection="1">
      <alignment vertical="center"/>
      <protection locked="0"/>
    </xf>
    <xf numFmtId="0" fontId="6" fillId="0" borderId="78" xfId="10" applyFont="1" applyBorder="1" applyAlignment="1" applyProtection="1">
      <alignment vertical="center"/>
      <protection locked="0"/>
    </xf>
    <xf numFmtId="0" fontId="11" fillId="2" borderId="29" xfId="0" applyFont="1" applyFill="1" applyBorder="1" applyAlignment="1">
      <alignment vertical="center"/>
    </xf>
    <xf numFmtId="0" fontId="0" fillId="2" borderId="32" xfId="0" applyFill="1" applyBorder="1" applyAlignment="1">
      <alignment vertical="center"/>
    </xf>
    <xf numFmtId="0" fontId="0" fillId="2" borderId="17" xfId="0" applyFill="1" applyBorder="1" applyAlignment="1">
      <alignment vertical="center"/>
    </xf>
    <xf numFmtId="0" fontId="0" fillId="2" borderId="43" xfId="0" applyFill="1" applyBorder="1" applyAlignment="1">
      <alignment vertical="center"/>
    </xf>
    <xf numFmtId="7" fontId="0" fillId="2" borderId="17" xfId="0" applyNumberFormat="1" applyFill="1" applyBorder="1" applyAlignment="1">
      <alignment vertical="center"/>
    </xf>
    <xf numFmtId="7" fontId="0" fillId="2" borderId="43" xfId="0" applyNumberFormat="1" applyFill="1" applyBorder="1" applyAlignment="1">
      <alignment vertical="center"/>
    </xf>
    <xf numFmtId="7" fontId="0" fillId="2" borderId="33" xfId="0" applyNumberFormat="1" applyFill="1" applyBorder="1" applyAlignment="1">
      <alignment vertical="center"/>
    </xf>
    <xf numFmtId="7" fontId="0" fillId="2" borderId="35" xfId="0" applyNumberFormat="1" applyFill="1" applyBorder="1" applyAlignment="1">
      <alignment vertical="center"/>
    </xf>
    <xf numFmtId="0" fontId="0" fillId="2" borderId="29" xfId="0" applyFill="1" applyBorder="1" applyAlignment="1">
      <alignment vertical="center"/>
    </xf>
    <xf numFmtId="164" fontId="0" fillId="2" borderId="43" xfId="0" applyNumberFormat="1" applyFill="1" applyBorder="1" applyAlignment="1">
      <alignment vertical="center"/>
    </xf>
    <xf numFmtId="0" fontId="6" fillId="3" borderId="3" xfId="0" applyFont="1" applyFill="1" applyBorder="1" applyAlignment="1">
      <alignment horizontal="left" vertical="center"/>
    </xf>
    <xf numFmtId="0" fontId="6" fillId="0" borderId="41" xfId="0" applyFont="1" applyBorder="1" applyAlignment="1" applyProtection="1">
      <alignment vertical="center"/>
      <protection locked="0"/>
    </xf>
    <xf numFmtId="4" fontId="6" fillId="0" borderId="44" xfId="0" applyNumberFormat="1" applyFont="1" applyBorder="1" applyAlignment="1" applyProtection="1">
      <alignment vertical="center"/>
      <protection locked="0"/>
    </xf>
    <xf numFmtId="4" fontId="6" fillId="0" borderId="9" xfId="0" applyNumberFormat="1" applyFont="1" applyBorder="1" applyAlignment="1" applyProtection="1">
      <alignment vertical="center"/>
      <protection locked="0"/>
    </xf>
    <xf numFmtId="0" fontId="0" fillId="0" borderId="3" xfId="0" applyBorder="1" applyAlignment="1">
      <alignment vertical="center"/>
    </xf>
    <xf numFmtId="0" fontId="0" fillId="0" borderId="17" xfId="0" applyBorder="1" applyAlignment="1">
      <alignment vertical="center"/>
    </xf>
    <xf numFmtId="0" fontId="6" fillId="0" borderId="44" xfId="0" applyFont="1" applyBorder="1" applyAlignment="1" applyProtection="1">
      <alignment vertical="center"/>
      <protection locked="0"/>
    </xf>
    <xf numFmtId="0" fontId="6" fillId="0" borderId="17" xfId="10" applyFont="1" applyBorder="1" applyAlignment="1" applyProtection="1">
      <alignment horizontal="left" vertical="center"/>
      <protection locked="0"/>
    </xf>
    <xf numFmtId="0" fontId="6" fillId="0" borderId="79" xfId="0" quotePrefix="1" applyFont="1" applyBorder="1" applyAlignment="1">
      <alignment horizontal="left" vertical="center"/>
    </xf>
    <xf numFmtId="0" fontId="6" fillId="0" borderId="16" xfId="0" quotePrefix="1" applyFont="1" applyBorder="1" applyAlignment="1">
      <alignment horizontal="left" vertical="center"/>
    </xf>
    <xf numFmtId="0" fontId="4" fillId="0" borderId="80" xfId="0" applyFont="1" applyBorder="1" applyAlignment="1">
      <alignment vertical="center"/>
    </xf>
    <xf numFmtId="0" fontId="4" fillId="0" borderId="80" xfId="10" applyFont="1" applyBorder="1" applyAlignment="1" applyProtection="1">
      <alignment vertical="center"/>
      <protection locked="0"/>
    </xf>
    <xf numFmtId="0" fontId="6" fillId="0" borderId="9" xfId="0" applyFont="1" applyBorder="1" applyAlignment="1">
      <alignment vertical="center"/>
    </xf>
    <xf numFmtId="0" fontId="6" fillId="0" borderId="60" xfId="0" applyFont="1" applyBorder="1" applyAlignment="1">
      <alignment vertical="center"/>
    </xf>
    <xf numFmtId="0" fontId="3" fillId="4" borderId="13" xfId="0" applyFont="1" applyFill="1" applyBorder="1"/>
    <xf numFmtId="0" fontId="0" fillId="4" borderId="71" xfId="0" applyFill="1" applyBorder="1"/>
    <xf numFmtId="0" fontId="0" fillId="4" borderId="77" xfId="0" applyFill="1" applyBorder="1"/>
    <xf numFmtId="0" fontId="11" fillId="0" borderId="17" xfId="0" applyFont="1" applyFill="1" applyBorder="1"/>
    <xf numFmtId="0" fontId="7" fillId="4" borderId="3" xfId="0" applyFont="1" applyFill="1" applyBorder="1" applyAlignment="1">
      <alignment horizontal="center" vertical="center"/>
    </xf>
    <xf numFmtId="164" fontId="7" fillId="4" borderId="3" xfId="0" applyNumberFormat="1" applyFont="1" applyFill="1" applyBorder="1" applyAlignment="1">
      <alignment horizontal="center" vertical="center"/>
    </xf>
    <xf numFmtId="0" fontId="7" fillId="3" borderId="3" xfId="0" applyFont="1" applyFill="1" applyBorder="1" applyAlignment="1">
      <alignment horizontal="left" vertical="center"/>
    </xf>
    <xf numFmtId="164" fontId="6" fillId="3" borderId="3" xfId="0" applyNumberFormat="1" applyFont="1" applyFill="1" applyBorder="1" applyAlignment="1">
      <alignment horizontal="left" vertical="center"/>
    </xf>
    <xf numFmtId="164" fontId="6" fillId="0" borderId="3" xfId="0" applyNumberFormat="1" applyFont="1" applyBorder="1" applyAlignment="1">
      <alignment vertical="center"/>
    </xf>
    <xf numFmtId="0" fontId="7" fillId="0" borderId="3" xfId="0" applyFont="1" applyBorder="1" applyAlignment="1">
      <alignment vertical="center"/>
    </xf>
    <xf numFmtId="0" fontId="7" fillId="3" borderId="3" xfId="0" applyFont="1" applyFill="1" applyBorder="1" applyAlignment="1">
      <alignment horizontal="center" vertical="center"/>
    </xf>
    <xf numFmtId="0" fontId="7" fillId="3" borderId="3" xfId="0" applyNumberFormat="1" applyFont="1" applyFill="1" applyBorder="1" applyAlignment="1">
      <alignment horizontal="right" vertical="center"/>
    </xf>
    <xf numFmtId="0" fontId="13" fillId="0" borderId="3" xfId="0" applyFont="1" applyBorder="1" applyAlignment="1">
      <alignment horizontal="left" vertical="center"/>
    </xf>
    <xf numFmtId="0" fontId="14" fillId="0" borderId="3" xfId="0" applyFont="1" applyBorder="1" applyAlignment="1">
      <alignment horizontal="left" vertical="center"/>
    </xf>
    <xf numFmtId="0" fontId="14" fillId="0" borderId="0" xfId="0" applyFont="1" applyAlignment="1">
      <alignment horizontal="left" vertical="center"/>
    </xf>
    <xf numFmtId="0" fontId="7" fillId="0" borderId="3" xfId="0" applyFont="1" applyBorder="1" applyAlignment="1" applyProtection="1">
      <alignment horizontal="center" vertical="center"/>
      <protection locked="0"/>
    </xf>
    <xf numFmtId="0" fontId="7" fillId="0" borderId="3" xfId="0" applyFont="1" applyBorder="1" applyAlignment="1">
      <alignment horizontal="center" vertical="center"/>
    </xf>
    <xf numFmtId="49" fontId="14" fillId="0" borderId="3" xfId="0" applyNumberFormat="1" applyFont="1" applyBorder="1" applyAlignment="1">
      <alignment horizontal="center" vertical="center"/>
    </xf>
    <xf numFmtId="0" fontId="17" fillId="0" borderId="0" xfId="0" applyFont="1" applyAlignment="1">
      <alignment vertical="center" wrapText="1" readingOrder="1"/>
    </xf>
    <xf numFmtId="0" fontId="18" fillId="0" borderId="0" xfId="0" applyFont="1" applyAlignment="1">
      <alignment vertical="center" wrapText="1" readingOrder="1"/>
    </xf>
    <xf numFmtId="0" fontId="19" fillId="0" borderId="0" xfId="0" applyFont="1" applyAlignment="1">
      <alignment vertical="center" wrapText="1" readingOrder="1"/>
    </xf>
    <xf numFmtId="0" fontId="16" fillId="0" borderId="0" xfId="9" applyAlignment="1" applyProtection="1">
      <alignment horizontal="center" vertical="center" wrapText="1" readingOrder="1"/>
    </xf>
    <xf numFmtId="0" fontId="16" fillId="0" borderId="0" xfId="9" applyAlignment="1" applyProtection="1"/>
    <xf numFmtId="0" fontId="11" fillId="0" borderId="3" xfId="0" applyFont="1" applyBorder="1" applyAlignment="1">
      <alignment horizontal="center"/>
    </xf>
    <xf numFmtId="0" fontId="11" fillId="0" borderId="43" xfId="0" applyFont="1" applyBorder="1" applyAlignment="1">
      <alignment horizontal="center"/>
    </xf>
    <xf numFmtId="0" fontId="19" fillId="0" borderId="0" xfId="0" applyFont="1" applyAlignment="1">
      <alignment horizontal="left" vertical="center" wrapText="1" readingOrder="1"/>
    </xf>
    <xf numFmtId="0" fontId="15" fillId="0" borderId="0" xfId="0" applyFont="1" applyAlignment="1">
      <alignment vertical="center" wrapText="1" readingOrder="1"/>
    </xf>
    <xf numFmtId="7" fontId="0" fillId="2" borderId="0" xfId="0" applyNumberFormat="1" applyFill="1" applyBorder="1" applyAlignment="1">
      <alignment vertical="center"/>
    </xf>
    <xf numFmtId="164" fontId="6" fillId="0" borderId="43" xfId="2" applyNumberFormat="1" applyFont="1" applyBorder="1" applyAlignment="1">
      <alignment vertical="center"/>
    </xf>
    <xf numFmtId="164" fontId="6" fillId="0" borderId="63" xfId="2" applyNumberFormat="1" applyFont="1" applyBorder="1" applyAlignment="1">
      <alignment vertical="center"/>
    </xf>
    <xf numFmtId="164" fontId="6" fillId="0" borderId="8" xfId="0" applyNumberFormat="1" applyFont="1" applyBorder="1" applyAlignment="1" applyProtection="1">
      <alignment vertical="center"/>
      <protection locked="0"/>
    </xf>
    <xf numFmtId="164" fontId="6" fillId="0" borderId="9" xfId="0" applyNumberFormat="1" applyFont="1" applyBorder="1" applyAlignment="1" applyProtection="1">
      <alignment vertical="center"/>
      <protection locked="0"/>
    </xf>
    <xf numFmtId="164" fontId="6" fillId="0" borderId="43" xfId="0" applyNumberFormat="1" applyFont="1" applyBorder="1" applyAlignment="1">
      <alignment vertical="center"/>
    </xf>
    <xf numFmtId="164" fontId="0" fillId="0" borderId="3" xfId="0" applyNumberFormat="1" applyBorder="1" applyAlignment="1">
      <alignment vertical="center"/>
    </xf>
    <xf numFmtId="164" fontId="0" fillId="0" borderId="43" xfId="0" applyNumberFormat="1" applyBorder="1" applyAlignment="1">
      <alignment vertical="center"/>
    </xf>
    <xf numFmtId="0" fontId="6" fillId="0" borderId="44" xfId="0" applyFont="1" applyBorder="1" applyAlignment="1">
      <alignment vertical="center"/>
    </xf>
    <xf numFmtId="164" fontId="6" fillId="0" borderId="9" xfId="0" applyNumberFormat="1" applyFont="1" applyBorder="1" applyAlignment="1">
      <alignment vertical="center"/>
    </xf>
    <xf numFmtId="164" fontId="6" fillId="0" borderId="50" xfId="2" applyNumberFormat="1" applyFont="1" applyBorder="1" applyAlignment="1" applyProtection="1">
      <alignment vertical="center"/>
      <protection locked="0"/>
    </xf>
    <xf numFmtId="164" fontId="6" fillId="0" borderId="3" xfId="2" applyNumberFormat="1" applyFont="1" applyBorder="1" applyAlignment="1" applyProtection="1">
      <alignment vertical="center"/>
      <protection locked="0"/>
    </xf>
    <xf numFmtId="164" fontId="6" fillId="0" borderId="21" xfId="2" applyNumberFormat="1" applyFont="1" applyBorder="1" applyAlignment="1" applyProtection="1">
      <alignment vertical="center"/>
      <protection locked="0"/>
    </xf>
    <xf numFmtId="164" fontId="9" fillId="0" borderId="3" xfId="0" applyNumberFormat="1" applyFont="1" applyBorder="1" applyAlignment="1" applyProtection="1">
      <alignment vertical="center"/>
      <protection locked="0"/>
    </xf>
    <xf numFmtId="164" fontId="6" fillId="0" borderId="58" xfId="2" applyNumberFormat="1" applyFont="1" applyFill="1" applyBorder="1" applyAlignment="1" applyProtection="1">
      <alignment vertical="center"/>
      <protection locked="0"/>
    </xf>
    <xf numFmtId="164" fontId="9" fillId="0" borderId="3" xfId="2" applyNumberFormat="1" applyFont="1" applyBorder="1" applyAlignment="1" applyProtection="1">
      <alignment vertical="center"/>
      <protection locked="0"/>
    </xf>
    <xf numFmtId="164" fontId="6" fillId="0" borderId="50" xfId="10" applyNumberFormat="1" applyFont="1" applyBorder="1" applyAlignment="1" applyProtection="1">
      <alignment vertical="center"/>
      <protection locked="0"/>
    </xf>
    <xf numFmtId="49" fontId="19" fillId="0" borderId="0" xfId="0" applyNumberFormat="1" applyFont="1" applyAlignment="1">
      <alignment vertical="center" wrapText="1" readingOrder="1"/>
    </xf>
    <xf numFmtId="0" fontId="7" fillId="0" borderId="3" xfId="0" applyFont="1" applyFill="1" applyBorder="1" applyAlignment="1" applyProtection="1">
      <alignment horizontal="left" vertical="center"/>
      <protection locked="0"/>
    </xf>
    <xf numFmtId="0" fontId="20" fillId="0" borderId="0" xfId="0" applyFont="1" applyAlignment="1">
      <alignment vertical="center" wrapText="1" readingOrder="1"/>
    </xf>
    <xf numFmtId="0" fontId="11" fillId="0" borderId="29" xfId="0" applyFont="1" applyBorder="1"/>
    <xf numFmtId="0" fontId="11" fillId="0" borderId="31" xfId="0" applyFont="1" applyBorder="1" applyAlignment="1">
      <alignment horizontal="center"/>
    </xf>
    <xf numFmtId="0" fontId="11" fillId="0" borderId="32" xfId="0" applyFont="1" applyBorder="1" applyAlignment="1">
      <alignment horizontal="center"/>
    </xf>
    <xf numFmtId="7" fontId="0" fillId="3" borderId="0" xfId="0" applyNumberFormat="1" applyFill="1" applyBorder="1" applyAlignment="1">
      <alignment vertical="center"/>
    </xf>
    <xf numFmtId="0" fontId="6" fillId="0" borderId="0" xfId="0" applyFont="1" applyBorder="1" applyAlignment="1" applyProtection="1">
      <alignment vertical="center"/>
      <protection locked="0"/>
    </xf>
    <xf numFmtId="0" fontId="6" fillId="0" borderId="69" xfId="0" applyFont="1" applyBorder="1" applyAlignment="1">
      <alignment vertical="center"/>
    </xf>
    <xf numFmtId="0" fontId="6" fillId="0" borderId="81" xfId="0" applyFont="1" applyBorder="1" applyAlignment="1" applyProtection="1">
      <alignment vertical="center"/>
      <protection locked="0"/>
    </xf>
    <xf numFmtId="164" fontId="6" fillId="0" borderId="82" xfId="2" applyNumberFormat="1" applyFont="1" applyBorder="1" applyAlignment="1" applyProtection="1">
      <alignment vertical="center"/>
      <protection locked="0"/>
    </xf>
    <xf numFmtId="9" fontId="6" fillId="0" borderId="9" xfId="11" applyNumberFormat="1" applyFont="1" applyBorder="1" applyAlignment="1" applyProtection="1">
      <alignment vertical="center"/>
      <protection locked="0"/>
    </xf>
    <xf numFmtId="4" fontId="6" fillId="0" borderId="9" xfId="2" applyNumberFormat="1" applyFont="1" applyBorder="1" applyAlignment="1" applyProtection="1">
      <alignment vertical="center"/>
      <protection locked="0"/>
    </xf>
    <xf numFmtId="4" fontId="6" fillId="0" borderId="45" xfId="2" applyNumberFormat="1" applyFont="1" applyBorder="1" applyAlignment="1" applyProtection="1">
      <alignment vertical="center"/>
      <protection locked="0"/>
    </xf>
    <xf numFmtId="43" fontId="6" fillId="0" borderId="3" xfId="2" applyNumberFormat="1" applyFont="1" applyBorder="1" applyAlignment="1" applyProtection="1">
      <alignment vertical="center"/>
      <protection locked="0"/>
    </xf>
    <xf numFmtId="164" fontId="6" fillId="0" borderId="43" xfId="2" applyNumberFormat="1" applyFont="1" applyBorder="1" applyAlignment="1" applyProtection="1">
      <alignment vertical="center"/>
      <protection locked="0"/>
    </xf>
    <xf numFmtId="4" fontId="6" fillId="0" borderId="43" xfId="2" applyNumberFormat="1" applyFont="1" applyBorder="1" applyAlignment="1" applyProtection="1">
      <alignment vertical="center"/>
      <protection locked="0"/>
    </xf>
    <xf numFmtId="0" fontId="4" fillId="0" borderId="83" xfId="0" quotePrefix="1" applyFont="1" applyBorder="1" applyAlignment="1">
      <alignment horizontal="left" vertical="center"/>
    </xf>
    <xf numFmtId="0" fontId="5" fillId="0" borderId="72" xfId="0" quotePrefix="1" applyFont="1" applyBorder="1" applyAlignment="1">
      <alignment horizontal="left" vertical="center"/>
    </xf>
    <xf numFmtId="0" fontId="0" fillId="0" borderId="84" xfId="0" applyBorder="1" applyAlignment="1">
      <alignment vertical="center"/>
    </xf>
    <xf numFmtId="7" fontId="6" fillId="0" borderId="54" xfId="2" applyNumberFormat="1" applyFont="1" applyBorder="1" applyAlignment="1" applyProtection="1">
      <alignment vertical="center"/>
      <protection locked="0"/>
    </xf>
    <xf numFmtId="39" fontId="6" fillId="0" borderId="17" xfId="0" applyNumberFormat="1" applyFont="1" applyBorder="1" applyAlignment="1" applyProtection="1">
      <alignment vertical="center"/>
      <protection locked="0"/>
    </xf>
    <xf numFmtId="39" fontId="6" fillId="0" borderId="18" xfId="2" applyNumberFormat="1" applyFont="1" applyBorder="1" applyAlignment="1" applyProtection="1">
      <alignment vertical="center"/>
      <protection locked="0"/>
    </xf>
    <xf numFmtId="7" fontId="6" fillId="0" borderId="40" xfId="2" applyNumberFormat="1" applyFont="1" applyBorder="1" applyAlignment="1" applyProtection="1">
      <alignment vertical="center"/>
      <protection locked="0"/>
    </xf>
    <xf numFmtId="0" fontId="9" fillId="0" borderId="52" xfId="10" applyFont="1" applyBorder="1" applyAlignment="1" applyProtection="1">
      <alignment vertical="center"/>
      <protection locked="0"/>
    </xf>
    <xf numFmtId="7" fontId="9" fillId="0" borderId="53" xfId="10" applyNumberFormat="1" applyFont="1" applyBorder="1" applyAlignment="1" applyProtection="1">
      <alignment horizontal="center" vertical="center"/>
      <protection locked="0"/>
    </xf>
    <xf numFmtId="0" fontId="9" fillId="0" borderId="16" xfId="10" applyFont="1" applyBorder="1" applyAlignment="1" applyProtection="1">
      <alignment vertical="center"/>
      <protection locked="0"/>
    </xf>
    <xf numFmtId="0" fontId="9" fillId="0" borderId="54" xfId="10" applyFont="1" applyBorder="1" applyAlignment="1" applyProtection="1">
      <alignment vertical="center"/>
      <protection locked="0"/>
    </xf>
    <xf numFmtId="0" fontId="9" fillId="0" borderId="85" xfId="10" applyFont="1" applyBorder="1" applyAlignment="1" applyProtection="1">
      <alignment horizontal="left" vertical="center"/>
      <protection locked="0"/>
    </xf>
    <xf numFmtId="7" fontId="9" fillId="0" borderId="18" xfId="3" applyFont="1" applyBorder="1" applyAlignment="1" applyProtection="1">
      <alignment vertical="center"/>
      <protection locked="0"/>
    </xf>
    <xf numFmtId="0" fontId="9" fillId="0" borderId="85" xfId="10" applyFont="1" applyBorder="1" applyAlignment="1" applyProtection="1">
      <alignment vertical="center"/>
      <protection locked="0"/>
    </xf>
    <xf numFmtId="0" fontId="9" fillId="0" borderId="22" xfId="10" applyFont="1" applyBorder="1" applyAlignment="1" applyProtection="1">
      <alignment vertical="center"/>
      <protection locked="0"/>
    </xf>
    <xf numFmtId="7" fontId="9" fillId="0" borderId="23" xfId="3" applyFont="1" applyBorder="1" applyAlignment="1" applyProtection="1">
      <alignment vertical="center"/>
      <protection locked="0"/>
    </xf>
    <xf numFmtId="0" fontId="6" fillId="0" borderId="61" xfId="10" quotePrefix="1" applyFont="1" applyBorder="1" applyAlignment="1" applyProtection="1">
      <alignment horizontal="left" vertical="center"/>
      <protection locked="0"/>
    </xf>
    <xf numFmtId="7" fontId="9" fillId="0" borderId="54" xfId="3" applyFont="1" applyBorder="1" applyAlignment="1" applyProtection="1">
      <alignment vertical="center"/>
      <protection locked="0"/>
    </xf>
    <xf numFmtId="0" fontId="9" fillId="0" borderId="17" xfId="10" applyFont="1" applyBorder="1" applyAlignment="1" applyProtection="1">
      <alignment horizontal="left" vertical="center"/>
      <protection locked="0"/>
    </xf>
    <xf numFmtId="164" fontId="9" fillId="0" borderId="39" xfId="3" applyNumberFormat="1" applyFont="1" applyBorder="1" applyAlignment="1" applyProtection="1">
      <alignment vertical="center"/>
      <protection locked="0"/>
    </xf>
    <xf numFmtId="164" fontId="9" fillId="0" borderId="21" xfId="2" applyNumberFormat="1" applyFont="1" applyBorder="1" applyAlignment="1" applyProtection="1">
      <alignment vertical="center"/>
      <protection locked="0"/>
    </xf>
    <xf numFmtId="0" fontId="6" fillId="0" borderId="85" xfId="10" applyFont="1" applyBorder="1" applyAlignment="1" applyProtection="1">
      <alignment vertical="center"/>
      <protection locked="0"/>
    </xf>
    <xf numFmtId="164" fontId="6" fillId="0" borderId="39" xfId="2" applyNumberFormat="1" applyFont="1" applyBorder="1" applyAlignment="1" applyProtection="1">
      <alignment vertical="center"/>
      <protection locked="0"/>
    </xf>
    <xf numFmtId="0" fontId="9" fillId="0" borderId="86" xfId="10" applyFont="1" applyBorder="1" applyAlignment="1" applyProtection="1">
      <alignment vertical="center"/>
      <protection locked="0"/>
    </xf>
    <xf numFmtId="164" fontId="9" fillId="0" borderId="18" xfId="2" applyNumberFormat="1" applyFont="1" applyBorder="1" applyAlignment="1" applyProtection="1">
      <alignment vertical="center"/>
      <protection locked="0"/>
    </xf>
    <xf numFmtId="0" fontId="9" fillId="0" borderId="87" xfId="10" applyFont="1" applyBorder="1" applyAlignment="1" applyProtection="1">
      <alignment vertical="center"/>
      <protection locked="0"/>
    </xf>
    <xf numFmtId="7" fontId="9" fillId="0" borderId="21" xfId="3" applyFont="1" applyBorder="1" applyAlignment="1" applyProtection="1">
      <alignment horizontal="left" vertical="center"/>
      <protection locked="0"/>
    </xf>
    <xf numFmtId="164" fontId="6" fillId="0" borderId="18" xfId="3" applyNumberFormat="1" applyFont="1" applyBorder="1" applyAlignment="1" applyProtection="1">
      <alignment vertical="center"/>
      <protection locked="0"/>
    </xf>
    <xf numFmtId="164" fontId="9" fillId="0" borderId="18" xfId="3" applyNumberFormat="1" applyFont="1" applyBorder="1" applyAlignment="1" applyProtection="1">
      <alignment vertical="center"/>
      <protection locked="0"/>
    </xf>
    <xf numFmtId="164" fontId="9" fillId="0" borderId="23" xfId="3" applyNumberFormat="1" applyFont="1" applyBorder="1" applyAlignment="1" applyProtection="1">
      <alignment vertical="center"/>
      <protection locked="0"/>
    </xf>
    <xf numFmtId="0" fontId="9" fillId="0" borderId="26" xfId="10" applyFont="1" applyBorder="1" applyAlignment="1" applyProtection="1">
      <alignment vertical="center"/>
      <protection locked="0"/>
    </xf>
    <xf numFmtId="0" fontId="9" fillId="0" borderId="27" xfId="10" applyFont="1" applyBorder="1" applyAlignment="1" applyProtection="1">
      <alignment vertical="center"/>
      <protection locked="0"/>
    </xf>
    <xf numFmtId="7" fontId="9" fillId="0" borderId="28" xfId="10" applyNumberFormat="1" applyFont="1" applyBorder="1" applyAlignment="1" applyProtection="1">
      <alignment vertical="center"/>
      <protection locked="0"/>
    </xf>
    <xf numFmtId="164" fontId="9" fillId="0" borderId="24" xfId="3" applyNumberFormat="1" applyFont="1" applyBorder="1" applyAlignment="1" applyProtection="1">
      <alignment vertical="center"/>
      <protection locked="0"/>
    </xf>
    <xf numFmtId="0" fontId="6" fillId="0" borderId="38" xfId="0" quotePrefix="1" applyFont="1" applyBorder="1" applyAlignment="1">
      <alignment horizontal="left" vertical="center"/>
    </xf>
    <xf numFmtId="164" fontId="6" fillId="0" borderId="88" xfId="0" applyNumberFormat="1" applyFont="1" applyBorder="1" applyAlignment="1" applyProtection="1">
      <alignment vertical="center"/>
      <protection locked="0"/>
    </xf>
    <xf numFmtId="164" fontId="6" fillId="0" borderId="58" xfId="2" applyNumberFormat="1" applyFont="1" applyBorder="1" applyAlignment="1" applyProtection="1">
      <alignment vertical="center"/>
      <protection locked="0"/>
    </xf>
    <xf numFmtId="0" fontId="6" fillId="0" borderId="62" xfId="0" applyFont="1" applyBorder="1" applyAlignment="1">
      <alignment vertical="center"/>
    </xf>
    <xf numFmtId="0" fontId="6" fillId="0" borderId="13" xfId="0" applyFont="1" applyBorder="1" applyAlignment="1" applyProtection="1">
      <alignment horizontal="left" vertical="center"/>
      <protection locked="0"/>
    </xf>
    <xf numFmtId="0" fontId="6" fillId="0" borderId="89" xfId="0" applyFont="1" applyBorder="1" applyAlignment="1" applyProtection="1">
      <alignment vertical="center"/>
      <protection locked="0"/>
    </xf>
    <xf numFmtId="164" fontId="6" fillId="0" borderId="89" xfId="0" applyNumberFormat="1" applyFont="1" applyBorder="1" applyAlignment="1" applyProtection="1">
      <alignment vertical="center"/>
      <protection locked="0"/>
    </xf>
    <xf numFmtId="164" fontId="6" fillId="0" borderId="90" xfId="0" applyNumberFormat="1" applyFont="1" applyBorder="1" applyAlignment="1">
      <alignment vertical="center"/>
    </xf>
    <xf numFmtId="7" fontId="4" fillId="0" borderId="53" xfId="0" applyNumberFormat="1" applyFont="1" applyBorder="1" applyAlignment="1">
      <alignment horizontal="center" vertical="center"/>
    </xf>
    <xf numFmtId="0" fontId="6" fillId="0" borderId="59" xfId="0" applyFont="1" applyBorder="1" applyAlignment="1">
      <alignment vertical="center"/>
    </xf>
    <xf numFmtId="164" fontId="6" fillId="0" borderId="25" xfId="0" applyNumberFormat="1" applyFont="1" applyBorder="1" applyAlignment="1">
      <alignment vertical="center"/>
    </xf>
    <xf numFmtId="0" fontId="6" fillId="0" borderId="33" xfId="0" applyFont="1" applyBorder="1" applyAlignment="1" applyProtection="1">
      <alignment horizontal="left" vertical="center"/>
      <protection locked="0"/>
    </xf>
    <xf numFmtId="0" fontId="6" fillId="0" borderId="91" xfId="0" applyFont="1" applyBorder="1" applyAlignment="1" applyProtection="1">
      <alignment vertical="center"/>
      <protection locked="0"/>
    </xf>
    <xf numFmtId="164" fontId="6" fillId="0" borderId="91" xfId="0" applyNumberFormat="1" applyFont="1" applyBorder="1" applyAlignment="1" applyProtection="1">
      <alignment vertical="center"/>
      <protection locked="0"/>
    </xf>
    <xf numFmtId="165" fontId="6" fillId="0" borderId="9" xfId="0" applyNumberFormat="1" applyFont="1" applyBorder="1" applyAlignment="1">
      <alignment vertical="center"/>
    </xf>
    <xf numFmtId="164" fontId="6" fillId="0" borderId="3" xfId="2" applyNumberFormat="1" applyFont="1" applyBorder="1" applyAlignment="1">
      <alignment vertical="center"/>
    </xf>
    <xf numFmtId="0" fontId="3" fillId="4" borderId="29" xfId="0" applyFont="1" applyFill="1" applyBorder="1"/>
    <xf numFmtId="0" fontId="0" fillId="4" borderId="31" xfId="0" applyFill="1" applyBorder="1"/>
    <xf numFmtId="0" fontId="0" fillId="4" borderId="32" xfId="0" applyFill="1" applyBorder="1"/>
    <xf numFmtId="0" fontId="0" fillId="0" borderId="33" xfId="0" applyBorder="1"/>
    <xf numFmtId="9" fontId="0" fillId="0" borderId="34" xfId="11" applyFont="1" applyBorder="1"/>
    <xf numFmtId="0" fontId="11" fillId="0" borderId="33" xfId="0" applyFont="1" applyBorder="1"/>
    <xf numFmtId="4" fontId="6" fillId="0" borderId="9" xfId="0" applyNumberFormat="1" applyFont="1" applyBorder="1" applyAlignment="1">
      <alignment vertical="center"/>
    </xf>
    <xf numFmtId="164" fontId="6" fillId="0" borderId="92" xfId="2" applyNumberFormat="1" applyFont="1" applyBorder="1" applyAlignment="1" applyProtection="1">
      <alignment vertical="center"/>
      <protection locked="0"/>
    </xf>
    <xf numFmtId="166" fontId="0" fillId="0" borderId="3" xfId="2" applyNumberFormat="1" applyFont="1" applyBorder="1"/>
    <xf numFmtId="166" fontId="0" fillId="0" borderId="3" xfId="0" applyNumberFormat="1" applyBorder="1"/>
    <xf numFmtId="166" fontId="0" fillId="0" borderId="34" xfId="0" applyNumberFormat="1" applyBorder="1"/>
    <xf numFmtId="0" fontId="11" fillId="0" borderId="41" xfId="0" applyFont="1" applyFill="1" applyBorder="1"/>
    <xf numFmtId="166" fontId="0" fillId="0" borderId="8" xfId="0" applyNumberFormat="1" applyBorder="1"/>
    <xf numFmtId="166" fontId="1" fillId="0" borderId="3" xfId="2" applyNumberFormat="1" applyFont="1" applyBorder="1"/>
    <xf numFmtId="166" fontId="1" fillId="0" borderId="43" xfId="2" applyNumberFormat="1" applyFont="1" applyBorder="1"/>
    <xf numFmtId="166" fontId="1" fillId="0" borderId="3" xfId="0" applyNumberFormat="1" applyFont="1" applyBorder="1"/>
    <xf numFmtId="166" fontId="1" fillId="0" borderId="43" xfId="0" applyNumberFormat="1" applyFont="1" applyBorder="1"/>
    <xf numFmtId="166" fontId="1" fillId="0" borderId="3" xfId="0" applyNumberFormat="1" applyFont="1" applyFill="1" applyBorder="1"/>
    <xf numFmtId="166" fontId="1" fillId="0" borderId="3" xfId="2" applyNumberFormat="1" applyFont="1" applyBorder="1" applyAlignment="1" applyProtection="1">
      <alignment vertical="center"/>
      <protection locked="0"/>
    </xf>
    <xf numFmtId="166" fontId="0" fillId="0" borderId="43" xfId="2" applyNumberFormat="1" applyFont="1" applyBorder="1"/>
    <xf numFmtId="166" fontId="0" fillId="0" borderId="43" xfId="0" applyNumberFormat="1" applyBorder="1"/>
    <xf numFmtId="166" fontId="0" fillId="0" borderId="93" xfId="0" applyNumberFormat="1" applyBorder="1"/>
    <xf numFmtId="166" fontId="0" fillId="0" borderId="34" xfId="2" applyNumberFormat="1" applyFont="1" applyBorder="1"/>
    <xf numFmtId="166" fontId="0" fillId="0" borderId="35" xfId="2" applyNumberFormat="1" applyFont="1" applyBorder="1"/>
  </cellXfs>
  <cellStyles count="13">
    <cellStyle name="Comma0" xfId="1" xr:uid="{00000000-0005-0000-0000-000000000000}"/>
    <cellStyle name="Currency" xfId="2" builtinId="4"/>
    <cellStyle name="Currency_My Budgets" xfId="3" xr:uid="{00000000-0005-0000-0000-000002000000}"/>
    <cellStyle name="Currency0" xfId="4" xr:uid="{00000000-0005-0000-0000-000003000000}"/>
    <cellStyle name="Date" xfId="5" xr:uid="{00000000-0005-0000-0000-000004000000}"/>
    <cellStyle name="Fixed" xfId="6" xr:uid="{00000000-0005-0000-0000-000005000000}"/>
    <cellStyle name="Heading 1" xfId="7" builtinId="16" customBuiltin="1"/>
    <cellStyle name="Heading 2" xfId="8" builtinId="17" customBuiltin="1"/>
    <cellStyle name="Hyperlink" xfId="9" builtinId="8"/>
    <cellStyle name="Normal" xfId="0" builtinId="0"/>
    <cellStyle name="Normal_My Budgets" xfId="10" xr:uid="{00000000-0005-0000-0000-00000A000000}"/>
    <cellStyle name="Percent" xfId="11" builtinId="5"/>
    <cellStyle name="Total" xfId="12"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Per Acre 2007 - 2022</a:t>
            </a:r>
          </a:p>
        </c:rich>
      </c:tx>
      <c:overlay val="0"/>
      <c:spPr>
        <a:noFill/>
        <a:ln w="25400">
          <a:noFill/>
        </a:ln>
      </c:spPr>
    </c:title>
    <c:autoTitleDeleted val="0"/>
    <c:plotArea>
      <c:layout/>
      <c:barChart>
        <c:barDir val="col"/>
        <c:grouping val="clustered"/>
        <c:varyColors val="0"/>
        <c:ser>
          <c:idx val="0"/>
          <c:order val="0"/>
          <c:tx>
            <c:strRef>
              <c:f>HISTORICAL!$A$3</c:f>
              <c:strCache>
                <c:ptCount val="1"/>
                <c:pt idx="0">
                  <c:v>2007</c:v>
                </c:pt>
              </c:strCache>
            </c:strRef>
          </c:tx>
          <c:spPr>
            <a:solidFill>
              <a:srgbClr val="4F81BD"/>
            </a:solidFill>
            <a:ln w="25400">
              <a:noFill/>
            </a:ln>
          </c:spPr>
          <c:invertIfNegative val="0"/>
          <c:cat>
            <c:strRef>
              <c:f>HISTORICAL!$B$2:$F$2</c:f>
              <c:strCache>
                <c:ptCount val="5"/>
                <c:pt idx="0">
                  <c:v>Corn - No Till</c:v>
                </c:pt>
                <c:pt idx="1">
                  <c:v>Corn - Conventional</c:v>
                </c:pt>
                <c:pt idx="2">
                  <c:v>Soybeans</c:v>
                </c:pt>
                <c:pt idx="3">
                  <c:v>Wheat</c:v>
                </c:pt>
                <c:pt idx="4">
                  <c:v>Wheat/Beans</c:v>
                </c:pt>
              </c:strCache>
            </c:strRef>
          </c:cat>
          <c:val>
            <c:numRef>
              <c:f>HISTORICAL!$B$3:$F$3</c:f>
              <c:numCache>
                <c:formatCode>"$"#,##0</c:formatCode>
                <c:ptCount val="5"/>
                <c:pt idx="0">
                  <c:v>362.4</c:v>
                </c:pt>
                <c:pt idx="1">
                  <c:v>379.4</c:v>
                </c:pt>
                <c:pt idx="2">
                  <c:v>234.26</c:v>
                </c:pt>
                <c:pt idx="3">
                  <c:v>309.27</c:v>
                </c:pt>
                <c:pt idx="4">
                  <c:v>395.89</c:v>
                </c:pt>
              </c:numCache>
            </c:numRef>
          </c:val>
          <c:extLst>
            <c:ext xmlns:c16="http://schemas.microsoft.com/office/drawing/2014/chart" uri="{C3380CC4-5D6E-409C-BE32-E72D297353CC}">
              <c16:uniqueId val="{00000000-86C0-40D3-B9EB-3056F20B5105}"/>
            </c:ext>
          </c:extLst>
        </c:ser>
        <c:ser>
          <c:idx val="1"/>
          <c:order val="1"/>
          <c:tx>
            <c:strRef>
              <c:f>HISTORICAL!$A$4</c:f>
              <c:strCache>
                <c:ptCount val="1"/>
                <c:pt idx="0">
                  <c:v>2008</c:v>
                </c:pt>
              </c:strCache>
            </c:strRef>
          </c:tx>
          <c:spPr>
            <a:solidFill>
              <a:srgbClr val="C0504D"/>
            </a:solidFill>
            <a:ln w="25400">
              <a:noFill/>
            </a:ln>
          </c:spPr>
          <c:invertIfNegative val="0"/>
          <c:cat>
            <c:strRef>
              <c:f>HISTORICAL!$B$2:$F$2</c:f>
              <c:strCache>
                <c:ptCount val="5"/>
                <c:pt idx="0">
                  <c:v>Corn - No Till</c:v>
                </c:pt>
                <c:pt idx="1">
                  <c:v>Corn - Conventional</c:v>
                </c:pt>
                <c:pt idx="2">
                  <c:v>Soybeans</c:v>
                </c:pt>
                <c:pt idx="3">
                  <c:v>Wheat</c:v>
                </c:pt>
                <c:pt idx="4">
                  <c:v>Wheat/Beans</c:v>
                </c:pt>
              </c:strCache>
            </c:strRef>
          </c:cat>
          <c:val>
            <c:numRef>
              <c:f>HISTORICAL!$B$4:$F$4</c:f>
              <c:numCache>
                <c:formatCode>"$"#,##0</c:formatCode>
                <c:ptCount val="5"/>
                <c:pt idx="0">
                  <c:v>470.72</c:v>
                </c:pt>
                <c:pt idx="1">
                  <c:v>515.34</c:v>
                </c:pt>
                <c:pt idx="2">
                  <c:v>307.12</c:v>
                </c:pt>
                <c:pt idx="3">
                  <c:v>390.14</c:v>
                </c:pt>
                <c:pt idx="4">
                  <c:v>562.34</c:v>
                </c:pt>
              </c:numCache>
            </c:numRef>
          </c:val>
          <c:extLst>
            <c:ext xmlns:c16="http://schemas.microsoft.com/office/drawing/2014/chart" uri="{C3380CC4-5D6E-409C-BE32-E72D297353CC}">
              <c16:uniqueId val="{00000001-86C0-40D3-B9EB-3056F20B5105}"/>
            </c:ext>
          </c:extLst>
        </c:ser>
        <c:ser>
          <c:idx val="2"/>
          <c:order val="2"/>
          <c:tx>
            <c:strRef>
              <c:f>HISTORICAL!$A$5</c:f>
              <c:strCache>
                <c:ptCount val="1"/>
                <c:pt idx="0">
                  <c:v>2009</c:v>
                </c:pt>
              </c:strCache>
            </c:strRef>
          </c:tx>
          <c:spPr>
            <a:solidFill>
              <a:srgbClr val="9BBB59"/>
            </a:solidFill>
            <a:ln w="25400">
              <a:noFill/>
            </a:ln>
          </c:spPr>
          <c:invertIfNegative val="0"/>
          <c:cat>
            <c:strRef>
              <c:f>HISTORICAL!$B$2:$F$2</c:f>
              <c:strCache>
                <c:ptCount val="5"/>
                <c:pt idx="0">
                  <c:v>Corn - No Till</c:v>
                </c:pt>
                <c:pt idx="1">
                  <c:v>Corn - Conventional</c:v>
                </c:pt>
                <c:pt idx="2">
                  <c:v>Soybeans</c:v>
                </c:pt>
                <c:pt idx="3">
                  <c:v>Wheat</c:v>
                </c:pt>
                <c:pt idx="4">
                  <c:v>Wheat/Beans</c:v>
                </c:pt>
              </c:strCache>
            </c:strRef>
          </c:cat>
          <c:val>
            <c:numRef>
              <c:f>HISTORICAL!$B$5:$F$5</c:f>
              <c:numCache>
                <c:formatCode>"$"#,##0</c:formatCode>
                <c:ptCount val="5"/>
                <c:pt idx="0">
                  <c:v>521.49</c:v>
                </c:pt>
                <c:pt idx="1">
                  <c:v>539.80999999999995</c:v>
                </c:pt>
                <c:pt idx="2">
                  <c:v>410.69</c:v>
                </c:pt>
                <c:pt idx="3">
                  <c:v>406.2</c:v>
                </c:pt>
                <c:pt idx="4">
                  <c:v>630.51</c:v>
                </c:pt>
              </c:numCache>
            </c:numRef>
          </c:val>
          <c:extLst>
            <c:ext xmlns:c16="http://schemas.microsoft.com/office/drawing/2014/chart" uri="{C3380CC4-5D6E-409C-BE32-E72D297353CC}">
              <c16:uniqueId val="{00000002-86C0-40D3-B9EB-3056F20B5105}"/>
            </c:ext>
          </c:extLst>
        </c:ser>
        <c:ser>
          <c:idx val="3"/>
          <c:order val="3"/>
          <c:tx>
            <c:strRef>
              <c:f>HISTORICAL!$A$6</c:f>
              <c:strCache>
                <c:ptCount val="1"/>
                <c:pt idx="0">
                  <c:v>2010</c:v>
                </c:pt>
              </c:strCache>
            </c:strRef>
          </c:tx>
          <c:spPr>
            <a:solidFill>
              <a:srgbClr val="8064A2"/>
            </a:solidFill>
            <a:ln w="25400">
              <a:noFill/>
            </a:ln>
          </c:spPr>
          <c:invertIfNegative val="0"/>
          <c:cat>
            <c:strRef>
              <c:f>HISTORICAL!$B$2:$F$2</c:f>
              <c:strCache>
                <c:ptCount val="5"/>
                <c:pt idx="0">
                  <c:v>Corn - No Till</c:v>
                </c:pt>
                <c:pt idx="1">
                  <c:v>Corn - Conventional</c:v>
                </c:pt>
                <c:pt idx="2">
                  <c:v>Soybeans</c:v>
                </c:pt>
                <c:pt idx="3">
                  <c:v>Wheat</c:v>
                </c:pt>
                <c:pt idx="4">
                  <c:v>Wheat/Beans</c:v>
                </c:pt>
              </c:strCache>
            </c:strRef>
          </c:cat>
          <c:val>
            <c:numRef>
              <c:f>HISTORICAL!$B$6:$F$6</c:f>
              <c:numCache>
                <c:formatCode>"$"#,##0</c:formatCode>
                <c:ptCount val="5"/>
                <c:pt idx="0">
                  <c:v>525.26</c:v>
                </c:pt>
                <c:pt idx="1">
                  <c:v>530.09</c:v>
                </c:pt>
                <c:pt idx="2">
                  <c:v>405.77</c:v>
                </c:pt>
                <c:pt idx="3">
                  <c:v>407.26</c:v>
                </c:pt>
                <c:pt idx="4">
                  <c:v>640.6</c:v>
                </c:pt>
              </c:numCache>
            </c:numRef>
          </c:val>
          <c:extLst>
            <c:ext xmlns:c16="http://schemas.microsoft.com/office/drawing/2014/chart" uri="{C3380CC4-5D6E-409C-BE32-E72D297353CC}">
              <c16:uniqueId val="{00000003-86C0-40D3-B9EB-3056F20B5105}"/>
            </c:ext>
          </c:extLst>
        </c:ser>
        <c:ser>
          <c:idx val="4"/>
          <c:order val="4"/>
          <c:tx>
            <c:strRef>
              <c:f>HISTORICAL!$A$7</c:f>
              <c:strCache>
                <c:ptCount val="1"/>
                <c:pt idx="0">
                  <c:v>2011</c:v>
                </c:pt>
              </c:strCache>
            </c:strRef>
          </c:tx>
          <c:spPr>
            <a:solidFill>
              <a:srgbClr val="4BACC6"/>
            </a:solidFill>
            <a:ln w="25400">
              <a:noFill/>
            </a:ln>
          </c:spPr>
          <c:invertIfNegative val="0"/>
          <c:cat>
            <c:strRef>
              <c:f>HISTORICAL!$B$2:$F$2</c:f>
              <c:strCache>
                <c:ptCount val="5"/>
                <c:pt idx="0">
                  <c:v>Corn - No Till</c:v>
                </c:pt>
                <c:pt idx="1">
                  <c:v>Corn - Conventional</c:v>
                </c:pt>
                <c:pt idx="2">
                  <c:v>Soybeans</c:v>
                </c:pt>
                <c:pt idx="3">
                  <c:v>Wheat</c:v>
                </c:pt>
                <c:pt idx="4">
                  <c:v>Wheat/Beans</c:v>
                </c:pt>
              </c:strCache>
            </c:strRef>
          </c:cat>
          <c:val>
            <c:numRef>
              <c:f>HISTORICAL!$B$7:$F$7</c:f>
              <c:numCache>
                <c:formatCode>"$"#,##0</c:formatCode>
                <c:ptCount val="5"/>
                <c:pt idx="0">
                  <c:v>568.66</c:v>
                </c:pt>
                <c:pt idx="1">
                  <c:v>569.32000000000005</c:v>
                </c:pt>
                <c:pt idx="2">
                  <c:v>348.06</c:v>
                </c:pt>
                <c:pt idx="3">
                  <c:v>436.75</c:v>
                </c:pt>
                <c:pt idx="4">
                  <c:v>653.83000000000004</c:v>
                </c:pt>
              </c:numCache>
            </c:numRef>
          </c:val>
          <c:extLst>
            <c:ext xmlns:c16="http://schemas.microsoft.com/office/drawing/2014/chart" uri="{C3380CC4-5D6E-409C-BE32-E72D297353CC}">
              <c16:uniqueId val="{00000004-86C0-40D3-B9EB-3056F20B5105}"/>
            </c:ext>
          </c:extLst>
        </c:ser>
        <c:ser>
          <c:idx val="5"/>
          <c:order val="5"/>
          <c:tx>
            <c:strRef>
              <c:f>HISTORICAL!$A$8</c:f>
              <c:strCache>
                <c:ptCount val="1"/>
                <c:pt idx="0">
                  <c:v>2012</c:v>
                </c:pt>
              </c:strCache>
            </c:strRef>
          </c:tx>
          <c:spPr>
            <a:solidFill>
              <a:srgbClr val="F79646"/>
            </a:solidFill>
            <a:ln w="25400">
              <a:noFill/>
            </a:ln>
          </c:spPr>
          <c:invertIfNegative val="0"/>
          <c:cat>
            <c:strRef>
              <c:f>HISTORICAL!$B$2:$F$2</c:f>
              <c:strCache>
                <c:ptCount val="5"/>
                <c:pt idx="0">
                  <c:v>Corn - No Till</c:v>
                </c:pt>
                <c:pt idx="1">
                  <c:v>Corn - Conventional</c:v>
                </c:pt>
                <c:pt idx="2">
                  <c:v>Soybeans</c:v>
                </c:pt>
                <c:pt idx="3">
                  <c:v>Wheat</c:v>
                </c:pt>
                <c:pt idx="4">
                  <c:v>Wheat/Beans</c:v>
                </c:pt>
              </c:strCache>
            </c:strRef>
          </c:cat>
          <c:val>
            <c:numRef>
              <c:f>HISTORICAL!$B$8:$F$8</c:f>
              <c:numCache>
                <c:formatCode>"$"#,##0</c:formatCode>
                <c:ptCount val="5"/>
                <c:pt idx="0">
                  <c:v>572.54266250000001</c:v>
                </c:pt>
                <c:pt idx="1">
                  <c:v>573.20986249999999</c:v>
                </c:pt>
                <c:pt idx="2">
                  <c:v>355.68967500000008</c:v>
                </c:pt>
                <c:pt idx="3">
                  <c:v>433.18680625000002</c:v>
                </c:pt>
                <c:pt idx="4">
                  <c:v>655.56028124999989</c:v>
                </c:pt>
              </c:numCache>
            </c:numRef>
          </c:val>
          <c:extLst>
            <c:ext xmlns:c16="http://schemas.microsoft.com/office/drawing/2014/chart" uri="{C3380CC4-5D6E-409C-BE32-E72D297353CC}">
              <c16:uniqueId val="{00000005-86C0-40D3-B9EB-3056F20B5105}"/>
            </c:ext>
          </c:extLst>
        </c:ser>
        <c:ser>
          <c:idx val="6"/>
          <c:order val="6"/>
          <c:tx>
            <c:strRef>
              <c:f>HISTORICAL!$A$9</c:f>
              <c:strCache>
                <c:ptCount val="1"/>
                <c:pt idx="0">
                  <c:v>2013</c:v>
                </c:pt>
              </c:strCache>
            </c:strRef>
          </c:tx>
          <c:spPr>
            <a:solidFill>
              <a:schemeClr val="accent1">
                <a:lumMod val="60000"/>
              </a:schemeClr>
            </a:solidFill>
            <a:ln>
              <a:noFill/>
            </a:ln>
            <a:effectLst/>
          </c:spPr>
          <c:invertIfNegative val="0"/>
          <c:cat>
            <c:strRef>
              <c:f>HISTORICAL!$B$2:$F$2</c:f>
              <c:strCache>
                <c:ptCount val="5"/>
                <c:pt idx="0">
                  <c:v>Corn - No Till</c:v>
                </c:pt>
                <c:pt idx="1">
                  <c:v>Corn - Conventional</c:v>
                </c:pt>
                <c:pt idx="2">
                  <c:v>Soybeans</c:v>
                </c:pt>
                <c:pt idx="3">
                  <c:v>Wheat</c:v>
                </c:pt>
                <c:pt idx="4">
                  <c:v>Wheat/Beans</c:v>
                </c:pt>
              </c:strCache>
            </c:strRef>
          </c:cat>
          <c:val>
            <c:numRef>
              <c:f>HISTORICAL!$B$9:$F$9</c:f>
              <c:numCache>
                <c:formatCode>"$"#,##0</c:formatCode>
                <c:ptCount val="5"/>
                <c:pt idx="0">
                  <c:v>552.86280000000011</c:v>
                </c:pt>
                <c:pt idx="1">
                  <c:v>588.64139999999998</c:v>
                </c:pt>
                <c:pt idx="2">
                  <c:v>350.10432500000002</c:v>
                </c:pt>
                <c:pt idx="3">
                  <c:v>442.30940625000005</c:v>
                </c:pt>
                <c:pt idx="4">
                  <c:v>669.60018124999999</c:v>
                </c:pt>
              </c:numCache>
            </c:numRef>
          </c:val>
          <c:extLst>
            <c:ext xmlns:c16="http://schemas.microsoft.com/office/drawing/2014/chart" uri="{C3380CC4-5D6E-409C-BE32-E72D297353CC}">
              <c16:uniqueId val="{00000006-86C0-40D3-B9EB-3056F20B5105}"/>
            </c:ext>
          </c:extLst>
        </c:ser>
        <c:ser>
          <c:idx val="7"/>
          <c:order val="7"/>
          <c:tx>
            <c:strRef>
              <c:f>HISTORICAL!$A$10</c:f>
              <c:strCache>
                <c:ptCount val="1"/>
                <c:pt idx="0">
                  <c:v>2014</c:v>
                </c:pt>
              </c:strCache>
            </c:strRef>
          </c:tx>
          <c:spPr>
            <a:solidFill>
              <a:schemeClr val="accent2">
                <a:lumMod val="60000"/>
              </a:schemeClr>
            </a:solidFill>
            <a:ln>
              <a:noFill/>
            </a:ln>
            <a:effectLst/>
          </c:spPr>
          <c:invertIfNegative val="0"/>
          <c:cat>
            <c:strRef>
              <c:f>HISTORICAL!$B$2:$F$2</c:f>
              <c:strCache>
                <c:ptCount val="5"/>
                <c:pt idx="0">
                  <c:v>Corn - No Till</c:v>
                </c:pt>
                <c:pt idx="1">
                  <c:v>Corn - Conventional</c:v>
                </c:pt>
                <c:pt idx="2">
                  <c:v>Soybeans</c:v>
                </c:pt>
                <c:pt idx="3">
                  <c:v>Wheat</c:v>
                </c:pt>
                <c:pt idx="4">
                  <c:v>Wheat/Beans</c:v>
                </c:pt>
              </c:strCache>
            </c:strRef>
          </c:cat>
          <c:val>
            <c:numRef>
              <c:f>HISTORICAL!$B$10:$F$10</c:f>
              <c:numCache>
                <c:formatCode>"$"#,##0</c:formatCode>
                <c:ptCount val="5"/>
                <c:pt idx="0">
                  <c:v>506.66</c:v>
                </c:pt>
                <c:pt idx="1">
                  <c:v>545.5249</c:v>
                </c:pt>
                <c:pt idx="2">
                  <c:v>364.77342499999997</c:v>
                </c:pt>
                <c:pt idx="3">
                  <c:v>427.34755624999997</c:v>
                </c:pt>
                <c:pt idx="4">
                  <c:v>662.16630625000005</c:v>
                </c:pt>
              </c:numCache>
            </c:numRef>
          </c:val>
          <c:extLst>
            <c:ext xmlns:c16="http://schemas.microsoft.com/office/drawing/2014/chart" uri="{C3380CC4-5D6E-409C-BE32-E72D297353CC}">
              <c16:uniqueId val="{00000007-86C0-40D3-B9EB-3056F20B5105}"/>
            </c:ext>
          </c:extLst>
        </c:ser>
        <c:ser>
          <c:idx val="8"/>
          <c:order val="8"/>
          <c:tx>
            <c:strRef>
              <c:f>HISTORICAL!$A$11</c:f>
              <c:strCache>
                <c:ptCount val="1"/>
                <c:pt idx="0">
                  <c:v>2015</c:v>
                </c:pt>
              </c:strCache>
            </c:strRef>
          </c:tx>
          <c:spPr>
            <a:solidFill>
              <a:schemeClr val="accent3">
                <a:lumMod val="60000"/>
              </a:schemeClr>
            </a:solidFill>
            <a:ln>
              <a:noFill/>
            </a:ln>
            <a:effectLst/>
          </c:spPr>
          <c:invertIfNegative val="0"/>
          <c:cat>
            <c:strRef>
              <c:f>HISTORICAL!$B$2:$F$2</c:f>
              <c:strCache>
                <c:ptCount val="5"/>
                <c:pt idx="0">
                  <c:v>Corn - No Till</c:v>
                </c:pt>
                <c:pt idx="1">
                  <c:v>Corn - Conventional</c:v>
                </c:pt>
                <c:pt idx="2">
                  <c:v>Soybeans</c:v>
                </c:pt>
                <c:pt idx="3">
                  <c:v>Wheat</c:v>
                </c:pt>
                <c:pt idx="4">
                  <c:v>Wheat/Beans</c:v>
                </c:pt>
              </c:strCache>
            </c:strRef>
          </c:cat>
          <c:val>
            <c:numRef>
              <c:f>HISTORICAL!$B$11:$F$11</c:f>
              <c:numCache>
                <c:formatCode>"$"#,##0</c:formatCode>
                <c:ptCount val="5"/>
                <c:pt idx="0">
                  <c:v>575.5</c:v>
                </c:pt>
                <c:pt idx="1">
                  <c:v>576.73</c:v>
                </c:pt>
                <c:pt idx="2">
                  <c:v>357.51139999999998</c:v>
                </c:pt>
                <c:pt idx="3">
                  <c:v>439.52135625</c:v>
                </c:pt>
                <c:pt idx="4">
                  <c:v>659.7332312499999</c:v>
                </c:pt>
              </c:numCache>
            </c:numRef>
          </c:val>
          <c:extLst>
            <c:ext xmlns:c16="http://schemas.microsoft.com/office/drawing/2014/chart" uri="{C3380CC4-5D6E-409C-BE32-E72D297353CC}">
              <c16:uniqueId val="{00000008-86C0-40D3-B9EB-3056F20B5105}"/>
            </c:ext>
          </c:extLst>
        </c:ser>
        <c:ser>
          <c:idx val="9"/>
          <c:order val="9"/>
          <c:tx>
            <c:strRef>
              <c:f>HISTORICAL!$A$12</c:f>
              <c:strCache>
                <c:ptCount val="1"/>
                <c:pt idx="0">
                  <c:v>2016</c:v>
                </c:pt>
              </c:strCache>
            </c:strRef>
          </c:tx>
          <c:spPr>
            <a:solidFill>
              <a:schemeClr val="accent4">
                <a:lumMod val="60000"/>
              </a:schemeClr>
            </a:solidFill>
            <a:ln>
              <a:noFill/>
            </a:ln>
            <a:effectLst/>
          </c:spPr>
          <c:invertIfNegative val="0"/>
          <c:cat>
            <c:strRef>
              <c:f>HISTORICAL!$B$2:$F$2</c:f>
              <c:strCache>
                <c:ptCount val="5"/>
                <c:pt idx="0">
                  <c:v>Corn - No Till</c:v>
                </c:pt>
                <c:pt idx="1">
                  <c:v>Corn - Conventional</c:v>
                </c:pt>
                <c:pt idx="2">
                  <c:v>Soybeans</c:v>
                </c:pt>
                <c:pt idx="3">
                  <c:v>Wheat</c:v>
                </c:pt>
                <c:pt idx="4">
                  <c:v>Wheat/Beans</c:v>
                </c:pt>
              </c:strCache>
            </c:strRef>
          </c:cat>
          <c:val>
            <c:numRef>
              <c:f>HISTORICAL!$B$12:$F$12</c:f>
              <c:numCache>
                <c:formatCode>"$"#,##0</c:formatCode>
                <c:ptCount val="5"/>
                <c:pt idx="0">
                  <c:v>552.32000000000005</c:v>
                </c:pt>
                <c:pt idx="1">
                  <c:v>598.86</c:v>
                </c:pt>
                <c:pt idx="2">
                  <c:v>364.95</c:v>
                </c:pt>
                <c:pt idx="3">
                  <c:v>418.12</c:v>
                </c:pt>
                <c:pt idx="4">
                  <c:v>649.03</c:v>
                </c:pt>
              </c:numCache>
            </c:numRef>
          </c:val>
          <c:extLst>
            <c:ext xmlns:c16="http://schemas.microsoft.com/office/drawing/2014/chart" uri="{C3380CC4-5D6E-409C-BE32-E72D297353CC}">
              <c16:uniqueId val="{00000009-86C0-40D3-B9EB-3056F20B5105}"/>
            </c:ext>
          </c:extLst>
        </c:ser>
        <c:ser>
          <c:idx val="10"/>
          <c:order val="10"/>
          <c:tx>
            <c:strRef>
              <c:f>HISTORICAL!$A$13</c:f>
              <c:strCache>
                <c:ptCount val="1"/>
                <c:pt idx="0">
                  <c:v>2017</c:v>
                </c:pt>
              </c:strCache>
            </c:strRef>
          </c:tx>
          <c:spPr>
            <a:solidFill>
              <a:schemeClr val="accent5">
                <a:lumMod val="60000"/>
              </a:schemeClr>
            </a:solidFill>
            <a:ln>
              <a:noFill/>
            </a:ln>
            <a:effectLst/>
          </c:spPr>
          <c:invertIfNegative val="0"/>
          <c:cat>
            <c:strRef>
              <c:f>HISTORICAL!$B$2:$F$2</c:f>
              <c:strCache>
                <c:ptCount val="5"/>
                <c:pt idx="0">
                  <c:v>Corn - No Till</c:v>
                </c:pt>
                <c:pt idx="1">
                  <c:v>Corn - Conventional</c:v>
                </c:pt>
                <c:pt idx="2">
                  <c:v>Soybeans</c:v>
                </c:pt>
                <c:pt idx="3">
                  <c:v>Wheat</c:v>
                </c:pt>
                <c:pt idx="4">
                  <c:v>Wheat/Beans</c:v>
                </c:pt>
              </c:strCache>
            </c:strRef>
          </c:cat>
          <c:val>
            <c:numRef>
              <c:f>HISTORICAL!$B$13:$F$13</c:f>
              <c:numCache>
                <c:formatCode>"$"#,##0</c:formatCode>
                <c:ptCount val="5"/>
                <c:pt idx="0">
                  <c:v>566.37</c:v>
                </c:pt>
                <c:pt idx="1">
                  <c:v>582.01</c:v>
                </c:pt>
                <c:pt idx="2">
                  <c:v>358.25</c:v>
                </c:pt>
                <c:pt idx="3">
                  <c:v>456.78</c:v>
                </c:pt>
                <c:pt idx="4">
                  <c:v>671.8</c:v>
                </c:pt>
              </c:numCache>
            </c:numRef>
          </c:val>
          <c:extLst>
            <c:ext xmlns:c16="http://schemas.microsoft.com/office/drawing/2014/chart" uri="{C3380CC4-5D6E-409C-BE32-E72D297353CC}">
              <c16:uniqueId val="{0000000A-86C0-40D3-B9EB-3056F20B5105}"/>
            </c:ext>
          </c:extLst>
        </c:ser>
        <c:ser>
          <c:idx val="11"/>
          <c:order val="11"/>
          <c:tx>
            <c:strRef>
              <c:f>HISTORICAL!$A$14</c:f>
              <c:strCache>
                <c:ptCount val="1"/>
                <c:pt idx="0">
                  <c:v>2018</c:v>
                </c:pt>
              </c:strCache>
            </c:strRef>
          </c:tx>
          <c:spPr>
            <a:solidFill>
              <a:schemeClr val="accent6">
                <a:lumMod val="60000"/>
              </a:schemeClr>
            </a:solidFill>
            <a:ln>
              <a:noFill/>
            </a:ln>
            <a:effectLst/>
          </c:spPr>
          <c:invertIfNegative val="0"/>
          <c:cat>
            <c:strRef>
              <c:f>HISTORICAL!$B$2:$F$2</c:f>
              <c:strCache>
                <c:ptCount val="5"/>
                <c:pt idx="0">
                  <c:v>Corn - No Till</c:v>
                </c:pt>
                <c:pt idx="1">
                  <c:v>Corn - Conventional</c:v>
                </c:pt>
                <c:pt idx="2">
                  <c:v>Soybeans</c:v>
                </c:pt>
                <c:pt idx="3">
                  <c:v>Wheat</c:v>
                </c:pt>
                <c:pt idx="4">
                  <c:v>Wheat/Beans</c:v>
                </c:pt>
              </c:strCache>
            </c:strRef>
          </c:cat>
          <c:val>
            <c:numRef>
              <c:f>HISTORICAL!$B$14:$F$14</c:f>
              <c:numCache>
                <c:formatCode>"$"#,##0</c:formatCode>
                <c:ptCount val="5"/>
                <c:pt idx="0">
                  <c:v>525.91</c:v>
                </c:pt>
                <c:pt idx="1">
                  <c:v>554.54999999999995</c:v>
                </c:pt>
                <c:pt idx="2">
                  <c:v>354.77</c:v>
                </c:pt>
                <c:pt idx="3">
                  <c:v>348.58</c:v>
                </c:pt>
                <c:pt idx="4">
                  <c:v>638.79</c:v>
                </c:pt>
              </c:numCache>
            </c:numRef>
          </c:val>
          <c:extLst>
            <c:ext xmlns:c16="http://schemas.microsoft.com/office/drawing/2014/chart" uri="{C3380CC4-5D6E-409C-BE32-E72D297353CC}">
              <c16:uniqueId val="{0000000B-86C0-40D3-B9EB-3056F20B5105}"/>
            </c:ext>
          </c:extLst>
        </c:ser>
        <c:ser>
          <c:idx val="12"/>
          <c:order val="12"/>
          <c:tx>
            <c:strRef>
              <c:f>HISTORICAL!$A$15</c:f>
              <c:strCache>
                <c:ptCount val="1"/>
                <c:pt idx="0">
                  <c:v>2019</c:v>
                </c:pt>
              </c:strCache>
            </c:strRef>
          </c:tx>
          <c:invertIfNegative val="0"/>
          <c:cat>
            <c:strRef>
              <c:f>HISTORICAL!$B$2:$F$2</c:f>
              <c:strCache>
                <c:ptCount val="5"/>
                <c:pt idx="0">
                  <c:v>Corn - No Till</c:v>
                </c:pt>
                <c:pt idx="1">
                  <c:v>Corn - Conventional</c:v>
                </c:pt>
                <c:pt idx="2">
                  <c:v>Soybeans</c:v>
                </c:pt>
                <c:pt idx="3">
                  <c:v>Wheat</c:v>
                </c:pt>
                <c:pt idx="4">
                  <c:v>Wheat/Beans</c:v>
                </c:pt>
              </c:strCache>
            </c:strRef>
          </c:cat>
          <c:val>
            <c:numRef>
              <c:f>HISTORICAL!$B$15:$F$15</c:f>
              <c:numCache>
                <c:formatCode>"$"#,##0</c:formatCode>
                <c:ptCount val="5"/>
                <c:pt idx="0">
                  <c:v>564.04999999999995</c:v>
                </c:pt>
                <c:pt idx="1">
                  <c:v>618.82000000000005</c:v>
                </c:pt>
                <c:pt idx="2">
                  <c:v>363.37</c:v>
                </c:pt>
                <c:pt idx="3">
                  <c:v>436.88</c:v>
                </c:pt>
                <c:pt idx="4">
                  <c:v>656.03</c:v>
                </c:pt>
              </c:numCache>
            </c:numRef>
          </c:val>
          <c:extLst>
            <c:ext xmlns:c16="http://schemas.microsoft.com/office/drawing/2014/chart" uri="{C3380CC4-5D6E-409C-BE32-E72D297353CC}">
              <c16:uniqueId val="{0000000C-86C0-40D3-B9EB-3056F20B5105}"/>
            </c:ext>
          </c:extLst>
        </c:ser>
        <c:ser>
          <c:idx val="13"/>
          <c:order val="13"/>
          <c:tx>
            <c:strRef>
              <c:f>HISTORICAL!$A$16</c:f>
              <c:strCache>
                <c:ptCount val="1"/>
                <c:pt idx="0">
                  <c:v>2020</c:v>
                </c:pt>
              </c:strCache>
            </c:strRef>
          </c:tx>
          <c:invertIfNegative val="0"/>
          <c:cat>
            <c:strRef>
              <c:f>HISTORICAL!$B$2:$F$2</c:f>
              <c:strCache>
                <c:ptCount val="5"/>
                <c:pt idx="0">
                  <c:v>Corn - No Till</c:v>
                </c:pt>
                <c:pt idx="1">
                  <c:v>Corn - Conventional</c:v>
                </c:pt>
                <c:pt idx="2">
                  <c:v>Soybeans</c:v>
                </c:pt>
                <c:pt idx="3">
                  <c:v>Wheat</c:v>
                </c:pt>
                <c:pt idx="4">
                  <c:v>Wheat/Beans</c:v>
                </c:pt>
              </c:strCache>
            </c:strRef>
          </c:cat>
          <c:val>
            <c:numRef>
              <c:f>HISTORICAL!$B$16:$F$16</c:f>
              <c:numCache>
                <c:formatCode>"$"#,##0</c:formatCode>
                <c:ptCount val="5"/>
                <c:pt idx="0">
                  <c:v>538</c:v>
                </c:pt>
                <c:pt idx="1">
                  <c:v>594</c:v>
                </c:pt>
                <c:pt idx="2">
                  <c:v>347</c:v>
                </c:pt>
                <c:pt idx="3">
                  <c:v>424</c:v>
                </c:pt>
                <c:pt idx="4">
                  <c:v>630.5</c:v>
                </c:pt>
              </c:numCache>
            </c:numRef>
          </c:val>
          <c:extLst>
            <c:ext xmlns:c16="http://schemas.microsoft.com/office/drawing/2014/chart" uri="{C3380CC4-5D6E-409C-BE32-E72D297353CC}">
              <c16:uniqueId val="{00000000-A4DA-4FD4-86EE-B8068C5EA695}"/>
            </c:ext>
          </c:extLst>
        </c:ser>
        <c:ser>
          <c:idx val="14"/>
          <c:order val="14"/>
          <c:tx>
            <c:strRef>
              <c:f>HISTORICAL!$A$17</c:f>
              <c:strCache>
                <c:ptCount val="1"/>
                <c:pt idx="0">
                  <c:v>2021</c:v>
                </c:pt>
              </c:strCache>
            </c:strRef>
          </c:tx>
          <c:invertIfNegative val="0"/>
          <c:cat>
            <c:strRef>
              <c:f>HISTORICAL!$B$2:$F$2</c:f>
              <c:strCache>
                <c:ptCount val="5"/>
                <c:pt idx="0">
                  <c:v>Corn - No Till</c:v>
                </c:pt>
                <c:pt idx="1">
                  <c:v>Corn - Conventional</c:v>
                </c:pt>
                <c:pt idx="2">
                  <c:v>Soybeans</c:v>
                </c:pt>
                <c:pt idx="3">
                  <c:v>Wheat</c:v>
                </c:pt>
                <c:pt idx="4">
                  <c:v>Wheat/Beans</c:v>
                </c:pt>
              </c:strCache>
            </c:strRef>
          </c:cat>
          <c:val>
            <c:numRef>
              <c:f>HISTORICAL!$B$17:$F$17</c:f>
              <c:numCache>
                <c:formatCode>"$"#,##0</c:formatCode>
                <c:ptCount val="5"/>
                <c:pt idx="0">
                  <c:v>540</c:v>
                </c:pt>
                <c:pt idx="1">
                  <c:v>592</c:v>
                </c:pt>
                <c:pt idx="2">
                  <c:v>346</c:v>
                </c:pt>
                <c:pt idx="3">
                  <c:v>401</c:v>
                </c:pt>
                <c:pt idx="4">
                  <c:v>608</c:v>
                </c:pt>
              </c:numCache>
            </c:numRef>
          </c:val>
          <c:extLst>
            <c:ext xmlns:c16="http://schemas.microsoft.com/office/drawing/2014/chart" uri="{C3380CC4-5D6E-409C-BE32-E72D297353CC}">
              <c16:uniqueId val="{00000001-5C7C-4ADD-B310-C6931E8B2985}"/>
            </c:ext>
          </c:extLst>
        </c:ser>
        <c:ser>
          <c:idx val="15"/>
          <c:order val="15"/>
          <c:tx>
            <c:strRef>
              <c:f>HISTORICAL!$A$18</c:f>
              <c:strCache>
                <c:ptCount val="1"/>
                <c:pt idx="0">
                  <c:v>2022</c:v>
                </c:pt>
              </c:strCache>
            </c:strRef>
          </c:tx>
          <c:invertIfNegative val="0"/>
          <c:cat>
            <c:strRef>
              <c:f>HISTORICAL!$B$2:$F$2</c:f>
              <c:strCache>
                <c:ptCount val="5"/>
                <c:pt idx="0">
                  <c:v>Corn - No Till</c:v>
                </c:pt>
                <c:pt idx="1">
                  <c:v>Corn - Conventional</c:v>
                </c:pt>
                <c:pt idx="2">
                  <c:v>Soybeans</c:v>
                </c:pt>
                <c:pt idx="3">
                  <c:v>Wheat</c:v>
                </c:pt>
                <c:pt idx="4">
                  <c:v>Wheat/Beans</c:v>
                </c:pt>
              </c:strCache>
            </c:strRef>
          </c:cat>
          <c:val>
            <c:numRef>
              <c:f>HISTORICAL!$B$18:$F$18</c:f>
              <c:numCache>
                <c:formatCode>"$"#,##0</c:formatCode>
                <c:ptCount val="5"/>
                <c:pt idx="0">
                  <c:v>698.39926249999996</c:v>
                </c:pt>
                <c:pt idx="1">
                  <c:v>748.87052499999993</c:v>
                </c:pt>
                <c:pt idx="2">
                  <c:v>401.65797999999995</c:v>
                </c:pt>
                <c:pt idx="3">
                  <c:v>489.68229999999994</c:v>
                </c:pt>
                <c:pt idx="4">
                  <c:v>749.38256000000001</c:v>
                </c:pt>
              </c:numCache>
            </c:numRef>
          </c:val>
          <c:extLst>
            <c:ext xmlns:c16="http://schemas.microsoft.com/office/drawing/2014/chart" uri="{C3380CC4-5D6E-409C-BE32-E72D297353CC}">
              <c16:uniqueId val="{00000002-5C7C-4ADD-B310-C6931E8B2985}"/>
            </c:ext>
          </c:extLst>
        </c:ser>
        <c:dLbls>
          <c:showLegendKey val="0"/>
          <c:showVal val="0"/>
          <c:showCatName val="0"/>
          <c:showSerName val="0"/>
          <c:showPercent val="0"/>
          <c:showBubbleSize val="0"/>
        </c:dLbls>
        <c:gapWidth val="219"/>
        <c:overlap val="-27"/>
        <c:axId val="473426360"/>
        <c:axId val="1"/>
      </c:barChart>
      <c:catAx>
        <c:axId val="473426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426360"/>
        <c:crosses val="autoZero"/>
        <c:crossBetween val="between"/>
      </c:valAx>
      <c:spPr>
        <a:noFill/>
        <a:ln w="25400">
          <a:noFill/>
        </a:ln>
      </c:spPr>
    </c:plotArea>
    <c:legend>
      <c:legendPos val="r"/>
      <c:layout>
        <c:manualLayout>
          <c:xMode val="edge"/>
          <c:yMode val="edge"/>
          <c:x val="0.94671111389495943"/>
          <c:y val="4.4844465030106535E-2"/>
          <c:w val="4.532075944821664E-2"/>
          <c:h val="0.95137773660645375"/>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Cost Per Acre 2022</a:t>
            </a:r>
          </a:p>
        </c:rich>
      </c:tx>
      <c:overlay val="0"/>
      <c:spPr>
        <a:noFill/>
        <a:ln w="25400">
          <a:noFill/>
        </a:ln>
      </c:spPr>
    </c:title>
    <c:autoTitleDeleted val="0"/>
    <c:plotArea>
      <c:layout/>
      <c:barChart>
        <c:barDir val="col"/>
        <c:grouping val="clustered"/>
        <c:varyColors val="0"/>
        <c:ser>
          <c:idx val="0"/>
          <c:order val="0"/>
          <c:tx>
            <c:strRef>
              <c:f>HISTORICAL!$A$46</c:f>
              <c:strCache>
                <c:ptCount val="1"/>
                <c:pt idx="0">
                  <c:v>2022</c:v>
                </c:pt>
              </c:strCache>
            </c:strRef>
          </c:tx>
          <c:spPr>
            <a:solidFill>
              <a:srgbClr val="4F81BD"/>
            </a:solidFill>
            <a:ln w="25400">
              <a:noFill/>
            </a:ln>
          </c:spPr>
          <c:invertIfNegative val="0"/>
          <c:dLbls>
            <c:spPr>
              <a:noFill/>
              <a:ln w="25400">
                <a:noFill/>
              </a:ln>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HISTORICAL!$B$45:$F$45</c:f>
              <c:strCache>
                <c:ptCount val="5"/>
                <c:pt idx="0">
                  <c:v>Corn - No Till</c:v>
                </c:pt>
                <c:pt idx="1">
                  <c:v>Corn - Conventional</c:v>
                </c:pt>
                <c:pt idx="2">
                  <c:v>Soybeans</c:v>
                </c:pt>
                <c:pt idx="3">
                  <c:v>Wheat</c:v>
                </c:pt>
                <c:pt idx="4">
                  <c:v>Wheat/Beans</c:v>
                </c:pt>
              </c:strCache>
            </c:strRef>
          </c:cat>
          <c:val>
            <c:numRef>
              <c:f>HISTORICAL!$B$46:$F$46</c:f>
              <c:numCache>
                <c:formatCode>"$"#,##0</c:formatCode>
                <c:ptCount val="5"/>
                <c:pt idx="0">
                  <c:v>692.39926249999996</c:v>
                </c:pt>
                <c:pt idx="1">
                  <c:v>742.87052499999993</c:v>
                </c:pt>
                <c:pt idx="2">
                  <c:v>395.87797999999998</c:v>
                </c:pt>
                <c:pt idx="3">
                  <c:v>485.08229999999998</c:v>
                </c:pt>
                <c:pt idx="4">
                  <c:v>739.00256000000002</c:v>
                </c:pt>
              </c:numCache>
            </c:numRef>
          </c:val>
          <c:extLst>
            <c:ext xmlns:c16="http://schemas.microsoft.com/office/drawing/2014/chart" uri="{C3380CC4-5D6E-409C-BE32-E72D297353CC}">
              <c16:uniqueId val="{00000000-5B28-4896-B43B-AC3F4E472B5B}"/>
            </c:ext>
          </c:extLst>
        </c:ser>
        <c:dLbls>
          <c:showLegendKey val="0"/>
          <c:showVal val="0"/>
          <c:showCatName val="0"/>
          <c:showSerName val="0"/>
          <c:showPercent val="0"/>
          <c:showBubbleSize val="0"/>
        </c:dLbls>
        <c:gapWidth val="219"/>
        <c:overlap val="-27"/>
        <c:axId val="473428000"/>
        <c:axId val="1"/>
      </c:barChart>
      <c:catAx>
        <c:axId val="473428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42800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3354916</xdr:colOff>
      <xdr:row>0</xdr:row>
      <xdr:rowOff>161925</xdr:rowOff>
    </xdr:from>
    <xdr:to>
      <xdr:col>0</xdr:col>
      <xdr:colOff>7037916</xdr:colOff>
      <xdr:row>0</xdr:row>
      <xdr:rowOff>931332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354916" y="161925"/>
          <a:ext cx="3683000" cy="7694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2022</a:t>
          </a:r>
          <a:r>
            <a:rPr lang="en-US" sz="1400" b="1" baseline="0"/>
            <a:t> Field  Crop Budgets</a:t>
          </a:r>
        </a:p>
        <a:p>
          <a:pPr algn="ctr"/>
          <a:r>
            <a:rPr lang="en-US" sz="1400" b="1" baseline="0"/>
            <a:t>Updated 12/13/2021</a:t>
          </a:r>
          <a:endParaRPr lang="en-US" sz="1400" b="1"/>
        </a:p>
      </xdr:txBody>
    </xdr:sp>
    <xdr:clientData/>
  </xdr:twoCellAnchor>
  <xdr:twoCellAnchor editAs="oneCell">
    <xdr:from>
      <xdr:col>0</xdr:col>
      <xdr:colOff>190500</xdr:colOff>
      <xdr:row>0</xdr:row>
      <xdr:rowOff>95250</xdr:rowOff>
    </xdr:from>
    <xdr:to>
      <xdr:col>0</xdr:col>
      <xdr:colOff>3000375</xdr:colOff>
      <xdr:row>0</xdr:row>
      <xdr:rowOff>1009650</xdr:rowOff>
    </xdr:to>
    <xdr:pic>
      <xdr:nvPicPr>
        <xdr:cNvPr id="1620010" name="Picture 1">
          <a:extLst>
            <a:ext uri="{FF2B5EF4-FFF2-40B4-BE49-F238E27FC236}">
              <a16:creationId xmlns:a16="http://schemas.microsoft.com/office/drawing/2014/main" id="{00000000-0008-0000-0000-00002AB81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95250"/>
          <a:ext cx="28098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19</xdr:row>
      <xdr:rowOff>38100</xdr:rowOff>
    </xdr:from>
    <xdr:to>
      <xdr:col>10</xdr:col>
      <xdr:colOff>123825</xdr:colOff>
      <xdr:row>42</xdr:row>
      <xdr:rowOff>66675</xdr:rowOff>
    </xdr:to>
    <xdr:graphicFrame macro="">
      <xdr:nvGraphicFramePr>
        <xdr:cNvPr id="1318204" name="Chart 1">
          <a:extLst>
            <a:ext uri="{FF2B5EF4-FFF2-40B4-BE49-F238E27FC236}">
              <a16:creationId xmlns:a16="http://schemas.microsoft.com/office/drawing/2014/main" id="{00000000-0008-0000-0E00-00003C1D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228600</xdr:colOff>
      <xdr:row>51</xdr:row>
      <xdr:rowOff>95250</xdr:rowOff>
    </xdr:from>
    <xdr:to>
      <xdr:col>6</xdr:col>
      <xdr:colOff>47625</xdr:colOff>
      <xdr:row>67</xdr:row>
      <xdr:rowOff>19050</xdr:rowOff>
    </xdr:to>
    <xdr:graphicFrame macro="">
      <xdr:nvGraphicFramePr>
        <xdr:cNvPr id="1318205" name="Chart 2">
          <a:extLst>
            <a:ext uri="{FF2B5EF4-FFF2-40B4-BE49-F238E27FC236}">
              <a16:creationId xmlns:a16="http://schemas.microsoft.com/office/drawing/2014/main" id="{00000000-0008-0000-0E00-00003D1D1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Custom 13">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umd.edu/grainmarketing"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8"/>
  <sheetViews>
    <sheetView tabSelected="1" topLeftCell="A4" zoomScale="90" zoomScaleNormal="90" workbookViewId="0">
      <selection activeCell="A2" sqref="A2"/>
    </sheetView>
  </sheetViews>
  <sheetFormatPr defaultRowHeight="12.5" x14ac:dyDescent="0.25"/>
  <cols>
    <col min="1" max="1" width="107.453125" customWidth="1"/>
  </cols>
  <sheetData>
    <row r="1" spans="1:1" ht="81.75" customHeight="1" x14ac:dyDescent="0.25">
      <c r="A1" s="284"/>
    </row>
    <row r="2" spans="1:1" ht="53.25" customHeight="1" x14ac:dyDescent="0.25">
      <c r="A2" s="284" t="s">
        <v>147</v>
      </c>
    </row>
    <row r="3" spans="1:1" ht="14.5" x14ac:dyDescent="0.25">
      <c r="A3" s="285" t="s">
        <v>148</v>
      </c>
    </row>
    <row r="4" spans="1:1" ht="14.5" x14ac:dyDescent="0.25">
      <c r="A4" s="286" t="s">
        <v>149</v>
      </c>
    </row>
    <row r="5" spans="1:1" ht="14.5" x14ac:dyDescent="0.25">
      <c r="A5" s="286" t="s">
        <v>150</v>
      </c>
    </row>
    <row r="6" spans="1:1" ht="14.5" x14ac:dyDescent="0.25">
      <c r="A6" s="286" t="s">
        <v>151</v>
      </c>
    </row>
    <row r="7" spans="1:1" ht="14.5" x14ac:dyDescent="0.25">
      <c r="A7" s="286" t="s">
        <v>152</v>
      </c>
    </row>
    <row r="8" spans="1:1" ht="14.5" x14ac:dyDescent="0.25">
      <c r="A8" s="286" t="s">
        <v>221</v>
      </c>
    </row>
    <row r="9" spans="1:1" ht="14.5" x14ac:dyDescent="0.25">
      <c r="A9" s="286" t="s">
        <v>153</v>
      </c>
    </row>
    <row r="10" spans="1:1" ht="14.5" x14ac:dyDescent="0.25">
      <c r="A10" s="286" t="s">
        <v>216</v>
      </c>
    </row>
    <row r="11" spans="1:1" ht="5.25" customHeight="1" x14ac:dyDescent="0.25">
      <c r="A11" s="292"/>
    </row>
    <row r="12" spans="1:1" ht="14.5" x14ac:dyDescent="0.25">
      <c r="A12" s="285" t="s">
        <v>154</v>
      </c>
    </row>
    <row r="13" spans="1:1" ht="14.5" x14ac:dyDescent="0.25">
      <c r="A13" s="286" t="s">
        <v>155</v>
      </c>
    </row>
    <row r="14" spans="1:1" ht="14.5" x14ac:dyDescent="0.25">
      <c r="A14" s="286" t="s">
        <v>156</v>
      </c>
    </row>
    <row r="15" spans="1:1" ht="14.5" x14ac:dyDescent="0.25">
      <c r="A15" s="286" t="s">
        <v>157</v>
      </c>
    </row>
    <row r="16" spans="1:1" ht="14.5" x14ac:dyDescent="0.25">
      <c r="A16" s="310" t="s">
        <v>181</v>
      </c>
    </row>
    <row r="17" spans="1:1" ht="14.5" x14ac:dyDescent="0.25">
      <c r="A17" s="285" t="s">
        <v>158</v>
      </c>
    </row>
    <row r="18" spans="1:1" ht="43.5" x14ac:dyDescent="0.25">
      <c r="A18" s="286" t="s">
        <v>159</v>
      </c>
    </row>
    <row r="19" spans="1:1" ht="14.5" x14ac:dyDescent="0.25">
      <c r="A19" s="286" t="s">
        <v>160</v>
      </c>
    </row>
    <row r="20" spans="1:1" ht="14.5" x14ac:dyDescent="0.25">
      <c r="A20" s="285" t="s">
        <v>161</v>
      </c>
    </row>
    <row r="21" spans="1:1" x14ac:dyDescent="0.25">
      <c r="A21" s="287" t="s">
        <v>231</v>
      </c>
    </row>
    <row r="22" spans="1:1" ht="14.5" x14ac:dyDescent="0.25">
      <c r="A22" s="286" t="s">
        <v>218</v>
      </c>
    </row>
    <row r="23" spans="1:1" ht="39" x14ac:dyDescent="0.25">
      <c r="A23" s="312" t="s">
        <v>186</v>
      </c>
    </row>
    <row r="24" spans="1:1" ht="14.5" x14ac:dyDescent="0.25">
      <c r="A24" s="291" t="s">
        <v>162</v>
      </c>
    </row>
    <row r="25" spans="1:1" x14ac:dyDescent="0.25">
      <c r="A25" s="288" t="s">
        <v>163</v>
      </c>
    </row>
    <row r="26" spans="1:1" x14ac:dyDescent="0.25">
      <c r="A26" s="288" t="s">
        <v>229</v>
      </c>
    </row>
    <row r="27" spans="1:1" x14ac:dyDescent="0.25">
      <c r="A27" s="288" t="s">
        <v>233</v>
      </c>
    </row>
    <row r="28" spans="1:1" x14ac:dyDescent="0.25">
      <c r="A28" s="288" t="s">
        <v>230</v>
      </c>
    </row>
    <row r="29" spans="1:1" x14ac:dyDescent="0.25">
      <c r="A29" s="288" t="s">
        <v>234</v>
      </c>
    </row>
    <row r="30" spans="1:1" x14ac:dyDescent="0.25">
      <c r="A30" s="288" t="s">
        <v>235</v>
      </c>
    </row>
    <row r="31" spans="1:1" ht="15.65" customHeight="1" x14ac:dyDescent="0.25">
      <c r="A31" s="288" t="s">
        <v>178</v>
      </c>
    </row>
    <row r="32" spans="1:1" x14ac:dyDescent="0.25">
      <c r="A32" s="288" t="s">
        <v>179</v>
      </c>
    </row>
    <row r="33" spans="1:1" x14ac:dyDescent="0.25">
      <c r="A33" s="288" t="s">
        <v>180</v>
      </c>
    </row>
    <row r="34" spans="1:1" x14ac:dyDescent="0.25">
      <c r="A34" s="288" t="s">
        <v>236</v>
      </c>
    </row>
    <row r="35" spans="1:1" x14ac:dyDescent="0.25">
      <c r="A35" s="288" t="s">
        <v>115</v>
      </c>
    </row>
    <row r="36" spans="1:1" x14ac:dyDescent="0.25">
      <c r="A36" s="288" t="s">
        <v>164</v>
      </c>
    </row>
    <row r="37" spans="1:1" x14ac:dyDescent="0.25">
      <c r="A37" s="288" t="s">
        <v>165</v>
      </c>
    </row>
    <row r="38" spans="1:1" x14ac:dyDescent="0.25">
      <c r="A38" s="288" t="s">
        <v>166</v>
      </c>
    </row>
  </sheetData>
  <hyperlinks>
    <hyperlink ref="A21" r:id="rId1" xr:uid="{00000000-0004-0000-0000-000000000000}"/>
    <hyperlink ref="A25" location="INPUTS!A1" display="Inputs" xr:uid="{00000000-0004-0000-0000-000001000000}"/>
    <hyperlink ref="A26" location="'CORN GRAIN NO TILL'!A1" display="Corn Grain - No Till, Non Irrigated" xr:uid="{00000000-0004-0000-0000-000002000000}"/>
    <hyperlink ref="A28" location="'CORN GRAIN - IRRIGATED'!A1" display="Corn Grain - No Till, Irrigated" xr:uid="{00000000-0004-0000-0000-000003000000}"/>
    <hyperlink ref="A31" location="SOYBEANS!A1" display="Soybeans " xr:uid="{00000000-0004-0000-0000-000004000000}"/>
    <hyperlink ref="A35" location="WHEAT!A1" display="Wheat" xr:uid="{00000000-0004-0000-0000-000005000000}"/>
    <hyperlink ref="A36" location="'WHEAT SOYBEAN DOUBLE CROP'!A1" display="Wheat/Soybean Double Crop" xr:uid="{00000000-0004-0000-0000-000006000000}"/>
    <hyperlink ref="A37" location="BLANKBUDGET!A1" display="Blank Budget" xr:uid="{00000000-0004-0000-0000-000007000000}"/>
    <hyperlink ref="A38" location="HISTORICAL!A1" display="Historical" xr:uid="{00000000-0004-0000-0000-000008000000}"/>
    <hyperlink ref="A32" location="'SOYBEANS LL'!A1" display="Soybeans - Liberty Link" xr:uid="{00000000-0004-0000-0000-000009000000}"/>
    <hyperlink ref="A33" location="'SOYBEANS XTEND'!A1" display="Soybeans - Xtend" xr:uid="{00000000-0004-0000-0000-00000A000000}"/>
    <hyperlink ref="A30" location="'CORN GRAIN NO TILLwWEEDRESIS'!A1" display="Corn Grain - No Till, Non Irrigated, w Weed Resistance " xr:uid="{00000000-0004-0000-0000-00000B000000}"/>
    <hyperlink ref="A34" location="'SOYBEANS wWEED RESIS'!A1" display="Soybeans - RR, w Weed Resistance" xr:uid="{00000000-0004-0000-0000-00000C000000}"/>
    <hyperlink ref="A27" location="'CORN GRAIN CONVENTIONAL NON-IR'!A1" display="Corn Grain, Conventional Till, Non-Irrigated" xr:uid="{00000000-0004-0000-0000-00000D000000}"/>
    <hyperlink ref="A29" location="'CORN GRAIN NO TILLwLITTER'!A1" display="Corn Grain, No-Till, Poultry Litter" xr:uid="{00000000-0004-0000-0000-00000E000000}"/>
  </hyperlinks>
  <pageMargins left="0.75" right="0.75" top="1.1100000000000001" bottom="0.75" header="0" footer="0"/>
  <pageSetup scale="98" orientation="portrait" r:id="rId2"/>
  <headerFooter alignWithMargins="0">
    <oddHeader>&amp;R
&amp;G</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21"/>
  <sheetViews>
    <sheetView zoomScaleNormal="100" workbookViewId="0"/>
  </sheetViews>
  <sheetFormatPr defaultColWidth="12.54296875" defaultRowHeight="12.5" x14ac:dyDescent="0.25"/>
  <cols>
    <col min="1" max="1" width="42.81640625" style="69" customWidth="1"/>
    <col min="2" max="5" width="11.7265625" style="69" customWidth="1"/>
    <col min="6" max="6" width="8.1796875" style="69" customWidth="1"/>
    <col min="7" max="7" width="26.54296875" style="69" customWidth="1"/>
    <col min="8" max="8" width="10.26953125" style="69" customWidth="1"/>
    <col min="9" max="16384" width="12.54296875" style="69"/>
  </cols>
  <sheetData>
    <row r="1" spans="1:10" ht="15.5" thickBot="1" x14ac:dyDescent="0.3">
      <c r="A1" s="125" t="s">
        <v>185</v>
      </c>
      <c r="B1" s="79"/>
      <c r="C1" s="80" t="s">
        <v>128</v>
      </c>
      <c r="D1" s="81"/>
      <c r="E1" s="262">
        <f>INPUTS!C2</f>
        <v>2022</v>
      </c>
      <c r="F1" s="82"/>
      <c r="G1" s="82"/>
      <c r="H1" s="82"/>
      <c r="I1" s="82"/>
      <c r="J1" s="82"/>
    </row>
    <row r="2" spans="1:10" ht="13.5" thickBot="1" x14ac:dyDescent="0.3">
      <c r="A2" s="126" t="s">
        <v>0</v>
      </c>
      <c r="B2" s="83" t="s">
        <v>1</v>
      </c>
      <c r="C2" s="83" t="s">
        <v>2</v>
      </c>
      <c r="D2" s="83" t="s">
        <v>3</v>
      </c>
      <c r="E2" s="127" t="s">
        <v>4</v>
      </c>
      <c r="F2" s="82"/>
      <c r="G2" s="82"/>
      <c r="H2" s="82"/>
      <c r="I2" s="82"/>
      <c r="J2" s="82"/>
    </row>
    <row r="3" spans="1:10" ht="13.5" thickTop="1" x14ac:dyDescent="0.25">
      <c r="A3" s="128" t="s">
        <v>5</v>
      </c>
      <c r="B3" s="84"/>
      <c r="C3" s="84"/>
      <c r="D3" s="84"/>
      <c r="E3" s="129"/>
      <c r="F3" s="82"/>
      <c r="G3" s="82"/>
      <c r="H3" s="82"/>
      <c r="I3" s="82"/>
      <c r="J3" s="82"/>
    </row>
    <row r="4" spans="1:10" ht="13.5" thickBot="1" x14ac:dyDescent="0.3">
      <c r="A4" s="130" t="s">
        <v>47</v>
      </c>
      <c r="B4" s="85" t="s">
        <v>7</v>
      </c>
      <c r="C4" s="85">
        <v>60</v>
      </c>
      <c r="D4" s="131">
        <f>INPUTS!C5</f>
        <v>12.37</v>
      </c>
      <c r="E4" s="132">
        <f>C4*D4</f>
        <v>742.19999999999993</v>
      </c>
      <c r="F4" s="82"/>
      <c r="G4" s="82"/>
      <c r="H4" s="82"/>
      <c r="I4" s="82"/>
      <c r="J4" s="82"/>
    </row>
    <row r="5" spans="1:10" ht="13.5" thickTop="1" x14ac:dyDescent="0.25">
      <c r="A5" s="261" t="s">
        <v>8</v>
      </c>
      <c r="B5" s="84"/>
      <c r="C5" s="84"/>
      <c r="D5" s="133"/>
      <c r="E5" s="134"/>
      <c r="F5" s="82"/>
      <c r="G5" s="82"/>
      <c r="H5" s="82"/>
      <c r="I5" s="82"/>
      <c r="J5" s="82"/>
    </row>
    <row r="6" spans="1:10" ht="13" x14ac:dyDescent="0.25">
      <c r="A6" s="72" t="s">
        <v>9</v>
      </c>
      <c r="B6" s="73" t="s">
        <v>10</v>
      </c>
      <c r="C6" s="89">
        <v>150</v>
      </c>
      <c r="D6" s="97">
        <f>INPUTS!C14</f>
        <v>0.37</v>
      </c>
      <c r="E6" s="132">
        <f>C6*D6</f>
        <v>55.5</v>
      </c>
      <c r="F6" s="82"/>
      <c r="G6" s="91"/>
      <c r="H6" s="82"/>
      <c r="I6" s="82"/>
      <c r="J6" s="82"/>
    </row>
    <row r="7" spans="1:10" ht="13.5" thickBot="1" x14ac:dyDescent="0.3">
      <c r="A7" s="71" t="s">
        <v>48</v>
      </c>
      <c r="B7" s="73" t="s">
        <v>12</v>
      </c>
      <c r="C7" s="73">
        <v>1</v>
      </c>
      <c r="D7" s="97">
        <f>INPUTS!C50</f>
        <v>0.3</v>
      </c>
      <c r="E7" s="132">
        <f>C7*D7</f>
        <v>0.3</v>
      </c>
      <c r="F7" s="82"/>
      <c r="G7" s="82"/>
      <c r="H7" s="82"/>
      <c r="I7" s="82"/>
      <c r="J7" s="82"/>
    </row>
    <row r="8" spans="1:10" ht="13" x14ac:dyDescent="0.25">
      <c r="A8" s="72"/>
      <c r="B8" s="73"/>
      <c r="C8" s="70"/>
      <c r="D8" s="97"/>
      <c r="E8" s="132"/>
      <c r="F8" s="82"/>
      <c r="G8" s="242" t="s">
        <v>99</v>
      </c>
      <c r="H8" s="243"/>
      <c r="I8" s="82"/>
      <c r="J8" s="82"/>
    </row>
    <row r="9" spans="1:10" ht="13" x14ac:dyDescent="0.25">
      <c r="A9" s="72" t="s">
        <v>15</v>
      </c>
      <c r="B9" s="73" t="s">
        <v>14</v>
      </c>
      <c r="C9" s="73">
        <v>45</v>
      </c>
      <c r="D9" s="97">
        <f>INPUTS!C19</f>
        <v>0.89</v>
      </c>
      <c r="E9" s="132">
        <f t="shared" ref="E9:E15" si="0">C9*D9</f>
        <v>40.049999999999997</v>
      </c>
      <c r="F9" s="93"/>
      <c r="G9" s="244"/>
      <c r="H9" s="245"/>
      <c r="I9" s="82"/>
      <c r="J9" s="82"/>
    </row>
    <row r="10" spans="1:10" ht="13" x14ac:dyDescent="0.25">
      <c r="A10" s="72" t="s">
        <v>16</v>
      </c>
      <c r="B10" s="73" t="s">
        <v>14</v>
      </c>
      <c r="C10" s="73">
        <v>40</v>
      </c>
      <c r="D10" s="97">
        <f>INPUTS!C20</f>
        <v>0.69</v>
      </c>
      <c r="E10" s="132">
        <f t="shared" si="0"/>
        <v>27.599999999999998</v>
      </c>
      <c r="F10" s="93"/>
      <c r="G10" s="246" t="s">
        <v>98</v>
      </c>
      <c r="H10" s="247">
        <f>E36/C4</f>
        <v>6.6653204999999991</v>
      </c>
      <c r="I10" s="82"/>
      <c r="J10" s="82"/>
    </row>
    <row r="11" spans="1:10" ht="13" x14ac:dyDescent="0.25">
      <c r="A11" s="253" t="s">
        <v>17</v>
      </c>
      <c r="B11" s="103" t="s">
        <v>18</v>
      </c>
      <c r="C11" s="103">
        <v>0.5</v>
      </c>
      <c r="D11" s="296">
        <f>INPUTS!C23</f>
        <v>36</v>
      </c>
      <c r="E11" s="160">
        <f t="shared" si="0"/>
        <v>18</v>
      </c>
      <c r="F11" s="93"/>
      <c r="G11" s="246" t="s">
        <v>100</v>
      </c>
      <c r="H11" s="247">
        <f>E24/C4</f>
        <v>3.2664988333333329</v>
      </c>
      <c r="I11" s="82"/>
      <c r="J11" s="82"/>
    </row>
    <row r="12" spans="1:10" ht="13" x14ac:dyDescent="0.25">
      <c r="A12" s="71" t="s">
        <v>194</v>
      </c>
      <c r="B12" s="70" t="s">
        <v>63</v>
      </c>
      <c r="C12" s="70">
        <v>2</v>
      </c>
      <c r="D12" s="274">
        <f>INPUTS!C33</f>
        <v>4.13</v>
      </c>
      <c r="E12" s="294">
        <f t="shared" si="0"/>
        <v>8.26</v>
      </c>
      <c r="F12" s="93"/>
      <c r="G12" s="246" t="s">
        <v>102</v>
      </c>
      <c r="H12" s="247">
        <f>E35/C4</f>
        <v>3.3988216666666671</v>
      </c>
      <c r="I12" s="82"/>
      <c r="J12" s="82"/>
    </row>
    <row r="13" spans="1:10" ht="13" x14ac:dyDescent="0.25">
      <c r="A13" s="254" t="s">
        <v>79</v>
      </c>
      <c r="B13" s="255" t="s">
        <v>63</v>
      </c>
      <c r="C13" s="104">
        <v>1</v>
      </c>
      <c r="D13" s="362">
        <f>INPUTS!C26</f>
        <v>3.19</v>
      </c>
      <c r="E13" s="325">
        <f t="shared" si="0"/>
        <v>3.19</v>
      </c>
      <c r="F13" s="93"/>
      <c r="G13" s="246" t="s">
        <v>103</v>
      </c>
      <c r="H13" s="247">
        <f>H11+H12</f>
        <v>6.6653205</v>
      </c>
      <c r="I13" s="82"/>
      <c r="J13" s="82"/>
    </row>
    <row r="14" spans="1:10" ht="13.5" thickBot="1" x14ac:dyDescent="0.3">
      <c r="A14" s="253" t="s">
        <v>204</v>
      </c>
      <c r="B14" s="103" t="s">
        <v>49</v>
      </c>
      <c r="C14" s="103">
        <v>1.92</v>
      </c>
      <c r="D14" s="296">
        <f>INPUTS!C46</f>
        <v>1.05</v>
      </c>
      <c r="E14" s="363">
        <f t="shared" si="0"/>
        <v>2.016</v>
      </c>
      <c r="F14" s="82"/>
      <c r="G14" s="248" t="s">
        <v>101</v>
      </c>
      <c r="H14" s="249">
        <f>E37/C4</f>
        <v>5.7046794999999992</v>
      </c>
      <c r="I14" s="82"/>
      <c r="J14" s="82"/>
    </row>
    <row r="15" spans="1:10" ht="13" x14ac:dyDescent="0.25">
      <c r="A15" s="71" t="s">
        <v>172</v>
      </c>
      <c r="B15" s="70" t="s">
        <v>63</v>
      </c>
      <c r="C15" s="70">
        <v>1</v>
      </c>
      <c r="D15" s="274">
        <f>INPUTS!C30</f>
        <v>8.1300000000000008</v>
      </c>
      <c r="E15" s="294">
        <f t="shared" si="0"/>
        <v>8.1300000000000008</v>
      </c>
      <c r="F15" s="93"/>
      <c r="G15" s="91"/>
      <c r="H15" s="82"/>
      <c r="I15" s="82"/>
      <c r="J15" s="82"/>
    </row>
    <row r="16" spans="1:10" ht="13" x14ac:dyDescent="0.25">
      <c r="A16" s="301" t="s">
        <v>196</v>
      </c>
      <c r="B16" s="264" t="s">
        <v>49</v>
      </c>
      <c r="C16" s="264">
        <v>22</v>
      </c>
      <c r="D16" s="302">
        <f>INPUTS!C47</f>
        <v>0.62</v>
      </c>
      <c r="E16" s="295">
        <f>C16*D16</f>
        <v>13.64</v>
      </c>
      <c r="F16" s="93"/>
      <c r="G16" s="91"/>
      <c r="H16" s="82"/>
      <c r="I16" s="82"/>
      <c r="J16" s="82"/>
    </row>
    <row r="17" spans="1:10" ht="13" x14ac:dyDescent="0.25">
      <c r="A17" s="258" t="s">
        <v>61</v>
      </c>
      <c r="B17" s="104" t="s">
        <v>62</v>
      </c>
      <c r="C17" s="104">
        <v>1</v>
      </c>
      <c r="D17" s="297">
        <f>INPUTS!C42</f>
        <v>0.99</v>
      </c>
      <c r="E17" s="180">
        <f>C17*D17</f>
        <v>0.99</v>
      </c>
      <c r="F17" s="93"/>
      <c r="G17" s="91"/>
      <c r="H17" s="82"/>
      <c r="I17" s="82"/>
      <c r="J17" s="82"/>
    </row>
    <row r="18" spans="1:10" ht="13" x14ac:dyDescent="0.25">
      <c r="A18" s="72" t="s">
        <v>220</v>
      </c>
      <c r="B18" s="73" t="s">
        <v>12</v>
      </c>
      <c r="C18" s="73">
        <v>1</v>
      </c>
      <c r="D18" s="97">
        <f>INPUTS!C53</f>
        <v>11.73</v>
      </c>
      <c r="E18" s="132">
        <f>C18*D18</f>
        <v>11.73</v>
      </c>
      <c r="F18" s="93"/>
      <c r="G18" s="91"/>
      <c r="H18" s="82"/>
      <c r="I18" s="82"/>
      <c r="J18" s="82"/>
    </row>
    <row r="19" spans="1:10" ht="13" x14ac:dyDescent="0.25">
      <c r="A19" s="72"/>
      <c r="B19" s="73"/>
      <c r="C19" s="73"/>
      <c r="D19" s="136"/>
      <c r="E19" s="132"/>
      <c r="F19" s="82"/>
      <c r="G19" s="82"/>
      <c r="H19" s="82"/>
      <c r="I19" s="82"/>
      <c r="J19" s="82"/>
    </row>
    <row r="20" spans="1:10" ht="13" x14ac:dyDescent="0.25">
      <c r="A20" s="72"/>
      <c r="B20" s="73"/>
      <c r="C20" s="73"/>
      <c r="D20" s="94"/>
      <c r="E20" s="132"/>
      <c r="F20" s="82"/>
      <c r="G20" s="82"/>
      <c r="H20" s="82"/>
      <c r="I20" s="82"/>
      <c r="J20" s="82"/>
    </row>
    <row r="21" spans="1:10" ht="13" x14ac:dyDescent="0.25">
      <c r="A21" s="72"/>
      <c r="B21" s="73"/>
      <c r="C21" s="95"/>
      <c r="D21" s="96"/>
      <c r="E21" s="132"/>
      <c r="F21" s="93"/>
      <c r="G21" s="91"/>
      <c r="H21" s="82"/>
      <c r="I21" s="82"/>
      <c r="J21" s="82"/>
    </row>
    <row r="22" spans="1:10" ht="13" x14ac:dyDescent="0.25">
      <c r="A22" s="72" t="s">
        <v>22</v>
      </c>
      <c r="B22" s="97">
        <f>SUM(E6:E14)</f>
        <v>154.91599999999997</v>
      </c>
      <c r="C22" s="73">
        <v>0.5</v>
      </c>
      <c r="D22" s="98">
        <v>8.5000000000000006E-2</v>
      </c>
      <c r="E22" s="132">
        <f>B22*C22*D22</f>
        <v>6.5839299999999987</v>
      </c>
      <c r="F22" s="93"/>
      <c r="G22" s="91"/>
      <c r="H22" s="82"/>
      <c r="I22" s="82"/>
      <c r="J22" s="82"/>
    </row>
    <row r="23" spans="1:10" ht="13" x14ac:dyDescent="0.25">
      <c r="A23" s="137"/>
      <c r="B23" s="138"/>
      <c r="C23" s="139"/>
      <c r="D23" s="140"/>
      <c r="E23" s="141"/>
      <c r="F23" s="93"/>
      <c r="G23" s="91"/>
      <c r="H23" s="82"/>
      <c r="I23" s="82"/>
      <c r="J23" s="82"/>
    </row>
    <row r="24" spans="1:10" ht="13.5" thickBot="1" x14ac:dyDescent="0.3">
      <c r="A24" s="142" t="s">
        <v>23</v>
      </c>
      <c r="B24" s="99"/>
      <c r="C24" s="99"/>
      <c r="D24" s="100"/>
      <c r="E24" s="143">
        <f>SUM(E5:E22)</f>
        <v>195.98992999999999</v>
      </c>
      <c r="F24" s="82"/>
      <c r="G24" s="82"/>
      <c r="H24" s="82"/>
      <c r="I24" s="82"/>
      <c r="J24" s="82"/>
    </row>
    <row r="25" spans="1:10" ht="13" x14ac:dyDescent="0.25">
      <c r="A25" s="144" t="s">
        <v>24</v>
      </c>
      <c r="B25" s="101"/>
      <c r="C25" s="102"/>
      <c r="D25" s="101"/>
      <c r="E25" s="145"/>
      <c r="F25" s="82"/>
      <c r="G25" s="82"/>
      <c r="H25" s="82"/>
      <c r="I25" s="82"/>
      <c r="J25" s="82"/>
    </row>
    <row r="26" spans="1:10" ht="13" x14ac:dyDescent="0.25">
      <c r="A26" s="72" t="s">
        <v>43</v>
      </c>
      <c r="B26" s="73" t="s">
        <v>12</v>
      </c>
      <c r="C26" s="73">
        <v>1</v>
      </c>
      <c r="D26" s="97">
        <f>INPUTS!C62</f>
        <v>8.57</v>
      </c>
      <c r="E26" s="132">
        <f>D26*C26</f>
        <v>8.57</v>
      </c>
      <c r="F26" s="82"/>
      <c r="G26" s="82"/>
      <c r="H26" s="82"/>
      <c r="I26" s="82"/>
      <c r="J26" s="82"/>
    </row>
    <row r="27" spans="1:10" ht="13" x14ac:dyDescent="0.25">
      <c r="A27" s="259" t="s">
        <v>122</v>
      </c>
      <c r="B27" s="73" t="s">
        <v>12</v>
      </c>
      <c r="C27" s="73">
        <v>1</v>
      </c>
      <c r="D27" s="97">
        <f>INPUTS!C74</f>
        <v>20.329999999999998</v>
      </c>
      <c r="E27" s="132">
        <f>D27*C27</f>
        <v>20.329999999999998</v>
      </c>
      <c r="F27" s="82"/>
      <c r="G27" s="82"/>
      <c r="H27" s="82"/>
      <c r="I27" s="82"/>
      <c r="J27" s="82"/>
    </row>
    <row r="28" spans="1:10" ht="13" x14ac:dyDescent="0.25">
      <c r="A28" s="72" t="s">
        <v>30</v>
      </c>
      <c r="B28" s="73" t="s">
        <v>12</v>
      </c>
      <c r="C28" s="73">
        <v>3</v>
      </c>
      <c r="D28" s="97">
        <f>INPUTS!C67</f>
        <v>9.42</v>
      </c>
      <c r="E28" s="132">
        <f>D28*C28</f>
        <v>28.259999999999998</v>
      </c>
      <c r="F28" s="82"/>
      <c r="G28" s="82"/>
      <c r="H28" s="82"/>
      <c r="I28" s="82"/>
      <c r="J28" s="82"/>
    </row>
    <row r="29" spans="1:10" ht="13" x14ac:dyDescent="0.25">
      <c r="A29" s="72" t="s">
        <v>31</v>
      </c>
      <c r="B29" s="73" t="s">
        <v>12</v>
      </c>
      <c r="C29" s="73">
        <v>1</v>
      </c>
      <c r="D29" s="97">
        <f>INPUTS!C78</f>
        <v>34.94</v>
      </c>
      <c r="E29" s="132">
        <f>D29*C29</f>
        <v>34.94</v>
      </c>
      <c r="F29" s="82"/>
      <c r="G29" s="82"/>
      <c r="H29" s="82"/>
      <c r="I29" s="82"/>
      <c r="J29" s="82"/>
    </row>
    <row r="30" spans="1:10" ht="13" x14ac:dyDescent="0.25">
      <c r="A30" s="72" t="s">
        <v>32</v>
      </c>
      <c r="B30" s="73" t="s">
        <v>7</v>
      </c>
      <c r="C30" s="73">
        <f>+C4</f>
        <v>60</v>
      </c>
      <c r="D30" s="97">
        <f>INPUTS!C80</f>
        <v>0.19</v>
      </c>
      <c r="E30" s="132">
        <f>D30*C30</f>
        <v>11.4</v>
      </c>
      <c r="F30" s="82"/>
      <c r="G30" s="82"/>
      <c r="H30" s="82"/>
      <c r="I30" s="82"/>
      <c r="J30" s="82"/>
    </row>
    <row r="31" spans="1:10" ht="13" x14ac:dyDescent="0.25">
      <c r="A31" s="146" t="s">
        <v>68</v>
      </c>
      <c r="B31" s="147">
        <f>SUM(E26:E28)</f>
        <v>57.16</v>
      </c>
      <c r="C31" s="148">
        <v>0.5</v>
      </c>
      <c r="D31" s="98">
        <v>8.5000000000000006E-2</v>
      </c>
      <c r="E31" s="295">
        <f>B31*C31*D31</f>
        <v>2.4293</v>
      </c>
      <c r="F31" s="82"/>
      <c r="G31" s="82"/>
      <c r="H31" s="82"/>
      <c r="I31" s="82"/>
      <c r="J31" s="82"/>
    </row>
    <row r="32" spans="1:10" ht="13" x14ac:dyDescent="0.25">
      <c r="A32" s="72"/>
      <c r="B32" s="73"/>
      <c r="C32" s="73"/>
      <c r="D32" s="94"/>
      <c r="E32" s="132">
        <f>D32*C32</f>
        <v>0</v>
      </c>
      <c r="F32" s="82"/>
      <c r="G32" s="82"/>
      <c r="H32" s="82"/>
      <c r="I32" s="82"/>
      <c r="J32" s="82"/>
    </row>
    <row r="33" spans="1:13" ht="13" x14ac:dyDescent="0.25">
      <c r="A33" s="72"/>
      <c r="B33" s="73"/>
      <c r="C33" s="73"/>
      <c r="D33" s="94"/>
      <c r="E33" s="132">
        <f>D33*C33</f>
        <v>0</v>
      </c>
      <c r="F33" s="82"/>
      <c r="G33" s="82"/>
      <c r="H33" s="82"/>
      <c r="I33" s="82"/>
      <c r="J33" s="82"/>
    </row>
    <row r="34" spans="1:13" ht="13" x14ac:dyDescent="0.25">
      <c r="A34" s="72" t="s">
        <v>33</v>
      </c>
      <c r="B34" s="73" t="s">
        <v>12</v>
      </c>
      <c r="C34" s="73">
        <v>1</v>
      </c>
      <c r="D34" s="94">
        <f>INPUTS!C81</f>
        <v>98</v>
      </c>
      <c r="E34" s="132">
        <f>D34*C34</f>
        <v>98</v>
      </c>
      <c r="F34" s="82"/>
      <c r="G34" s="82"/>
      <c r="H34" s="82"/>
      <c r="I34" s="82"/>
      <c r="J34" s="82"/>
    </row>
    <row r="35" spans="1:13" ht="13.5" thickBot="1" x14ac:dyDescent="0.3">
      <c r="A35" s="149" t="s">
        <v>34</v>
      </c>
      <c r="B35" s="105"/>
      <c r="C35" s="105"/>
      <c r="D35" s="109"/>
      <c r="E35" s="150">
        <f>SUM(E26:E34)</f>
        <v>203.92930000000001</v>
      </c>
      <c r="F35" s="82"/>
      <c r="G35" s="82"/>
      <c r="H35" s="82"/>
      <c r="I35" s="82"/>
      <c r="J35" s="82"/>
    </row>
    <row r="36" spans="1:13" ht="13.5" thickTop="1" x14ac:dyDescent="0.25">
      <c r="A36" s="128" t="s">
        <v>35</v>
      </c>
      <c r="B36" s="84"/>
      <c r="C36" s="84"/>
      <c r="D36" s="107"/>
      <c r="E36" s="151">
        <f>E24+E35</f>
        <v>399.91922999999997</v>
      </c>
      <c r="F36" s="82"/>
      <c r="G36" s="91"/>
      <c r="H36" s="82"/>
      <c r="I36" s="82"/>
      <c r="J36" s="82"/>
    </row>
    <row r="37" spans="1:13" ht="13.5" thickBot="1" x14ac:dyDescent="0.3">
      <c r="A37" s="149" t="s">
        <v>36</v>
      </c>
      <c r="B37" s="105"/>
      <c r="C37" s="108"/>
      <c r="D37" s="109"/>
      <c r="E37" s="151">
        <f>+E4-E24-E35</f>
        <v>342.28076999999996</v>
      </c>
      <c r="F37" s="93"/>
      <c r="G37" s="91"/>
      <c r="H37" s="82"/>
      <c r="I37" s="82"/>
      <c r="J37" s="82"/>
    </row>
    <row r="38" spans="1:13" ht="13.5" thickTop="1" x14ac:dyDescent="0.25">
      <c r="A38" s="152"/>
      <c r="B38" s="110"/>
      <c r="C38" s="111"/>
      <c r="D38" s="112" t="s">
        <v>200</v>
      </c>
      <c r="E38" s="153"/>
      <c r="F38" s="82"/>
      <c r="G38" s="82"/>
      <c r="H38" s="82"/>
      <c r="I38" s="82"/>
      <c r="J38" s="82"/>
    </row>
    <row r="39" spans="1:13" ht="13" x14ac:dyDescent="0.25">
      <c r="A39" s="154" t="s">
        <v>37</v>
      </c>
      <c r="B39" s="113" t="s">
        <v>195</v>
      </c>
      <c r="C39" s="114">
        <f>D39*0.75</f>
        <v>9.2774999999999999</v>
      </c>
      <c r="D39" s="131">
        <f>+D4</f>
        <v>12.37</v>
      </c>
      <c r="E39" s="155">
        <f>D4*1.25</f>
        <v>15.462499999999999</v>
      </c>
      <c r="F39" s="82"/>
      <c r="G39" s="82"/>
      <c r="H39" s="82"/>
      <c r="I39" s="82"/>
      <c r="J39" s="82"/>
    </row>
    <row r="40" spans="1:13" ht="13" x14ac:dyDescent="0.25">
      <c r="A40" s="154" t="s">
        <v>38</v>
      </c>
      <c r="B40" s="115">
        <f>B41*0.75</f>
        <v>45</v>
      </c>
      <c r="C40" s="87">
        <f>C39*B40-E36</f>
        <v>17.568270000000041</v>
      </c>
      <c r="D40" s="87">
        <f>D39*B40-E36</f>
        <v>156.73077000000001</v>
      </c>
      <c r="E40" s="151">
        <f>E39*B40-E36</f>
        <v>295.89326999999992</v>
      </c>
      <c r="F40" s="82"/>
      <c r="G40" s="82"/>
      <c r="H40" s="82"/>
      <c r="I40" s="82"/>
      <c r="J40" s="82"/>
    </row>
    <row r="41" spans="1:13" ht="13" x14ac:dyDescent="0.25">
      <c r="A41" s="154" t="s">
        <v>39</v>
      </c>
      <c r="B41" s="115">
        <f>+C4</f>
        <v>60</v>
      </c>
      <c r="C41" s="87">
        <f>C39*B41-E36</f>
        <v>156.73077000000001</v>
      </c>
      <c r="D41" s="87">
        <f>D39*B41-E36</f>
        <v>342.28076999999996</v>
      </c>
      <c r="E41" s="151">
        <f>E39*B41-E36</f>
        <v>527.83076999999992</v>
      </c>
      <c r="F41" s="82"/>
      <c r="G41" s="82"/>
      <c r="H41" s="82"/>
      <c r="I41" s="82"/>
      <c r="J41" s="82"/>
    </row>
    <row r="42" spans="1:13" ht="13.5" thickBot="1" x14ac:dyDescent="0.3">
      <c r="A42" s="156"/>
      <c r="B42" s="157">
        <f>B41*1.25</f>
        <v>75</v>
      </c>
      <c r="C42" s="158">
        <f>C39*B42-E36</f>
        <v>295.89327000000003</v>
      </c>
      <c r="D42" s="158">
        <f>D39*B42-E36</f>
        <v>527.83076999999992</v>
      </c>
      <c r="E42" s="159">
        <f>E39*B42-E36</f>
        <v>759.76827000000003</v>
      </c>
      <c r="F42" s="82"/>
      <c r="G42" s="82"/>
      <c r="H42" s="82"/>
      <c r="I42" s="82"/>
      <c r="J42" s="82"/>
    </row>
    <row r="43" spans="1:13" x14ac:dyDescent="0.25">
      <c r="A43" s="82"/>
      <c r="B43" s="82"/>
      <c r="C43" s="82"/>
      <c r="D43" s="91"/>
      <c r="E43" s="91"/>
      <c r="F43" s="82"/>
      <c r="G43" s="82"/>
      <c r="H43" s="82"/>
      <c r="I43" s="82"/>
      <c r="J43" s="82"/>
    </row>
    <row r="44" spans="1:13" s="76" customFormat="1" ht="13" x14ac:dyDescent="0.25">
      <c r="A44" s="117" t="s">
        <v>51</v>
      </c>
      <c r="B44" s="116"/>
      <c r="C44" s="116"/>
      <c r="D44" s="116"/>
      <c r="E44" s="116"/>
      <c r="F44" s="116"/>
      <c r="G44" s="116"/>
      <c r="H44" s="116"/>
      <c r="I44" s="116"/>
      <c r="J44" s="116"/>
      <c r="K44" s="116"/>
      <c r="L44" s="116"/>
      <c r="M44" s="116"/>
    </row>
    <row r="45" spans="1:13" s="76" customFormat="1" ht="13" x14ac:dyDescent="0.25">
      <c r="A45" s="116" t="s">
        <v>105</v>
      </c>
      <c r="B45" s="116"/>
      <c r="C45" s="116"/>
      <c r="D45" s="116"/>
      <c r="E45" s="116"/>
      <c r="F45" s="119"/>
      <c r="G45" s="118"/>
      <c r="H45" s="116"/>
      <c r="I45" s="116"/>
      <c r="J45" s="116"/>
      <c r="K45" s="116"/>
      <c r="L45" s="116"/>
      <c r="M45" s="116"/>
    </row>
    <row r="46" spans="1:13" s="76" customFormat="1" ht="13" x14ac:dyDescent="0.25">
      <c r="A46" s="116" t="s">
        <v>106</v>
      </c>
      <c r="B46" s="116"/>
      <c r="C46" s="116"/>
      <c r="D46" s="116"/>
      <c r="E46" s="116"/>
      <c r="F46" s="119"/>
      <c r="G46" s="118"/>
      <c r="H46" s="116"/>
      <c r="I46" s="116"/>
      <c r="J46" s="116"/>
      <c r="K46" s="116"/>
      <c r="L46" s="116"/>
      <c r="M46" s="116"/>
    </row>
    <row r="47" spans="1:13" s="76" customFormat="1" ht="13" x14ac:dyDescent="0.25">
      <c r="A47" s="116" t="s">
        <v>46</v>
      </c>
      <c r="B47" s="116"/>
      <c r="C47" s="116"/>
      <c r="D47" s="116"/>
      <c r="E47" s="116"/>
      <c r="F47" s="116"/>
      <c r="G47" s="118"/>
      <c r="H47" s="116"/>
      <c r="I47" s="116"/>
      <c r="J47" s="116"/>
      <c r="K47" s="116"/>
      <c r="L47" s="116"/>
      <c r="M47" s="116"/>
    </row>
    <row r="48" spans="1:13" s="76" customFormat="1" ht="13" x14ac:dyDescent="0.25">
      <c r="A48" s="120" t="s">
        <v>202</v>
      </c>
      <c r="B48" s="116"/>
      <c r="C48" s="116"/>
      <c r="D48" s="116"/>
      <c r="E48" s="116"/>
      <c r="F48" s="119"/>
      <c r="G48" s="118"/>
      <c r="H48" s="116"/>
      <c r="I48" s="116"/>
      <c r="J48" s="116"/>
      <c r="K48" s="116"/>
      <c r="L48" s="116"/>
      <c r="M48" s="116"/>
    </row>
    <row r="49" spans="1:13" x14ac:dyDescent="0.25">
      <c r="A49" s="82"/>
      <c r="B49" s="82"/>
      <c r="C49" s="82"/>
      <c r="D49" s="82"/>
      <c r="E49" s="82"/>
      <c r="F49" s="93"/>
      <c r="G49" s="91"/>
      <c r="H49" s="82"/>
      <c r="I49" s="82"/>
      <c r="J49" s="82"/>
      <c r="K49" s="82"/>
      <c r="L49" s="82"/>
      <c r="M49" s="82"/>
    </row>
    <row r="50" spans="1:13" x14ac:dyDescent="0.25">
      <c r="A50" s="82"/>
      <c r="B50" s="82"/>
      <c r="C50" s="82"/>
      <c r="D50" s="82"/>
      <c r="E50" s="82"/>
      <c r="F50" s="82"/>
      <c r="G50" s="91"/>
      <c r="H50" s="82"/>
      <c r="I50" s="82"/>
      <c r="J50" s="82"/>
      <c r="K50" s="82"/>
      <c r="L50" s="82"/>
      <c r="M50" s="82"/>
    </row>
    <row r="51" spans="1:13" x14ac:dyDescent="0.25">
      <c r="A51" s="82"/>
      <c r="B51" s="82"/>
      <c r="C51" s="82"/>
      <c r="D51" s="82"/>
      <c r="E51" s="82"/>
      <c r="F51" s="82"/>
      <c r="G51" s="82"/>
      <c r="H51" s="82"/>
      <c r="I51" s="82"/>
      <c r="J51" s="82"/>
      <c r="K51" s="82"/>
      <c r="L51" s="82"/>
      <c r="M51" s="82"/>
    </row>
    <row r="52" spans="1:13" x14ac:dyDescent="0.25">
      <c r="A52" s="82"/>
      <c r="B52" s="82"/>
      <c r="C52" s="82"/>
      <c r="D52" s="82"/>
      <c r="E52" s="82"/>
      <c r="F52" s="82"/>
      <c r="G52" s="82"/>
      <c r="H52" s="82"/>
      <c r="I52" s="82"/>
      <c r="J52" s="82"/>
      <c r="K52" s="82"/>
      <c r="L52" s="82"/>
      <c r="M52" s="82"/>
    </row>
    <row r="53" spans="1:13" x14ac:dyDescent="0.25">
      <c r="A53" s="82"/>
      <c r="B53" s="82"/>
      <c r="C53" s="82"/>
      <c r="D53" s="82"/>
      <c r="E53" s="82"/>
      <c r="F53" s="82"/>
      <c r="G53" s="82"/>
      <c r="H53" s="82"/>
      <c r="I53" s="82"/>
      <c r="J53" s="82"/>
      <c r="K53" s="82"/>
      <c r="L53" s="82"/>
      <c r="M53" s="82"/>
    </row>
    <row r="54" spans="1:13" x14ac:dyDescent="0.25">
      <c r="A54" s="82"/>
      <c r="B54" s="82"/>
      <c r="C54" s="82"/>
      <c r="D54" s="82"/>
      <c r="E54" s="82"/>
      <c r="F54" s="82"/>
      <c r="G54" s="82"/>
      <c r="H54" s="82"/>
      <c r="I54" s="82"/>
      <c r="J54" s="82"/>
      <c r="K54" s="82"/>
      <c r="L54" s="82"/>
      <c r="M54" s="82"/>
    </row>
    <row r="55" spans="1:13" x14ac:dyDescent="0.25">
      <c r="A55" s="82"/>
      <c r="B55" s="82"/>
      <c r="C55" s="82"/>
      <c r="D55" s="82"/>
      <c r="E55" s="82"/>
      <c r="F55" s="82"/>
      <c r="G55" s="82"/>
      <c r="H55" s="82"/>
      <c r="I55" s="82"/>
      <c r="J55" s="82"/>
      <c r="K55" s="82"/>
      <c r="L55" s="82"/>
      <c r="M55" s="82"/>
    </row>
    <row r="56" spans="1:13" x14ac:dyDescent="0.25">
      <c r="A56" s="82"/>
      <c r="B56" s="82"/>
      <c r="C56" s="82"/>
      <c r="D56" s="82"/>
      <c r="E56" s="82"/>
      <c r="F56" s="82"/>
      <c r="G56" s="82"/>
      <c r="H56" s="82"/>
      <c r="I56" s="82"/>
      <c r="J56" s="82"/>
      <c r="K56" s="82"/>
      <c r="L56" s="82"/>
      <c r="M56" s="82"/>
    </row>
    <row r="57" spans="1:13" x14ac:dyDescent="0.25">
      <c r="A57" s="82"/>
      <c r="B57" s="82"/>
      <c r="C57" s="82"/>
      <c r="D57" s="82"/>
      <c r="E57" s="82"/>
      <c r="F57" s="82"/>
      <c r="G57" s="82"/>
      <c r="H57" s="82"/>
      <c r="I57" s="82"/>
      <c r="J57" s="82"/>
    </row>
    <row r="58" spans="1:13" x14ac:dyDescent="0.25">
      <c r="A58" s="82"/>
      <c r="B58" s="82"/>
      <c r="C58" s="82"/>
      <c r="D58" s="82"/>
      <c r="E58" s="82"/>
      <c r="F58" s="82"/>
      <c r="G58" s="82"/>
      <c r="H58" s="82"/>
      <c r="I58" s="82"/>
      <c r="J58" s="82"/>
    </row>
    <row r="59" spans="1:13" x14ac:dyDescent="0.25">
      <c r="A59" s="82"/>
      <c r="B59" s="82"/>
      <c r="C59" s="82"/>
      <c r="D59" s="82"/>
      <c r="E59" s="82"/>
      <c r="F59" s="82"/>
      <c r="G59" s="82"/>
      <c r="H59" s="82"/>
      <c r="I59" s="82"/>
      <c r="J59" s="82"/>
    </row>
    <row r="60" spans="1:13" x14ac:dyDescent="0.25">
      <c r="A60" s="82"/>
      <c r="B60" s="82"/>
      <c r="C60" s="82"/>
      <c r="D60" s="82"/>
      <c r="E60" s="82"/>
      <c r="F60" s="82"/>
      <c r="G60" s="82"/>
      <c r="H60" s="82"/>
      <c r="I60" s="82"/>
      <c r="J60" s="82"/>
    </row>
    <row r="61" spans="1:13" x14ac:dyDescent="0.25">
      <c r="A61" s="82"/>
      <c r="B61" s="82"/>
      <c r="C61" s="82"/>
      <c r="D61" s="82"/>
      <c r="E61" s="82"/>
      <c r="F61" s="82"/>
      <c r="G61" s="82"/>
      <c r="H61" s="82"/>
      <c r="I61" s="82"/>
      <c r="J61" s="82"/>
    </row>
    <row r="62" spans="1:13" x14ac:dyDescent="0.25">
      <c r="A62" s="82"/>
      <c r="B62" s="82"/>
      <c r="C62" s="82"/>
      <c r="D62" s="82"/>
      <c r="E62" s="82"/>
      <c r="F62" s="82"/>
      <c r="G62" s="82"/>
      <c r="H62" s="82"/>
      <c r="I62" s="82"/>
      <c r="J62" s="82"/>
    </row>
    <row r="63" spans="1:13" x14ac:dyDescent="0.25">
      <c r="A63" s="82"/>
      <c r="B63" s="82"/>
      <c r="C63" s="82"/>
      <c r="D63" s="82"/>
      <c r="E63" s="82"/>
      <c r="F63" s="82"/>
      <c r="G63" s="82"/>
      <c r="H63" s="82"/>
      <c r="I63" s="82"/>
      <c r="J63" s="82"/>
    </row>
    <row r="64" spans="1:13" x14ac:dyDescent="0.25">
      <c r="A64" s="82"/>
      <c r="B64" s="82"/>
      <c r="C64" s="82"/>
      <c r="D64" s="82"/>
      <c r="E64" s="82"/>
      <c r="F64" s="82"/>
      <c r="G64" s="82"/>
      <c r="H64" s="82"/>
      <c r="I64" s="82"/>
      <c r="J64" s="82"/>
    </row>
    <row r="65" spans="1:10" x14ac:dyDescent="0.25">
      <c r="A65" s="82"/>
      <c r="B65" s="82"/>
      <c r="C65" s="82"/>
      <c r="D65" s="82"/>
      <c r="E65" s="82"/>
      <c r="F65" s="82"/>
      <c r="G65" s="82"/>
      <c r="H65" s="82"/>
      <c r="I65" s="82"/>
      <c r="J65" s="82"/>
    </row>
    <row r="66" spans="1:10" x14ac:dyDescent="0.25">
      <c r="A66" s="82"/>
      <c r="B66" s="82"/>
      <c r="C66" s="82"/>
      <c r="D66" s="82"/>
      <c r="E66" s="82"/>
      <c r="F66" s="82"/>
      <c r="G66" s="82"/>
      <c r="H66" s="82"/>
      <c r="I66" s="82"/>
      <c r="J66" s="82"/>
    </row>
    <row r="67" spans="1:10" x14ac:dyDescent="0.25">
      <c r="A67" s="82"/>
      <c r="B67" s="82"/>
      <c r="C67" s="82"/>
      <c r="D67" s="82"/>
      <c r="E67" s="82"/>
    </row>
    <row r="68" spans="1:10" x14ac:dyDescent="0.25">
      <c r="A68" s="82"/>
      <c r="B68" s="82"/>
      <c r="C68" s="82"/>
      <c r="D68" s="82"/>
      <c r="E68" s="82"/>
    </row>
    <row r="69" spans="1:10" x14ac:dyDescent="0.25">
      <c r="A69" s="82"/>
      <c r="B69" s="82"/>
      <c r="C69" s="82"/>
      <c r="D69" s="82"/>
      <c r="E69" s="82"/>
    </row>
    <row r="70" spans="1:10" x14ac:dyDescent="0.25">
      <c r="A70" s="82"/>
      <c r="B70" s="82"/>
      <c r="C70" s="82"/>
      <c r="D70" s="82"/>
      <c r="E70" s="82"/>
    </row>
    <row r="71" spans="1:10" x14ac:dyDescent="0.25">
      <c r="A71" s="82"/>
      <c r="B71" s="82"/>
      <c r="C71" s="82"/>
      <c r="D71" s="82"/>
      <c r="E71" s="82"/>
    </row>
    <row r="72" spans="1:10" x14ac:dyDescent="0.25">
      <c r="A72" s="82"/>
      <c r="B72" s="82"/>
      <c r="C72" s="82"/>
      <c r="D72" s="82"/>
      <c r="E72" s="82"/>
    </row>
    <row r="73" spans="1:10" x14ac:dyDescent="0.25">
      <c r="A73" s="82"/>
      <c r="B73" s="82"/>
      <c r="C73" s="82"/>
      <c r="D73" s="82"/>
      <c r="E73" s="82"/>
    </row>
    <row r="74" spans="1:10" x14ac:dyDescent="0.25">
      <c r="A74" s="82"/>
      <c r="B74" s="82"/>
      <c r="C74" s="82"/>
      <c r="D74" s="82"/>
      <c r="E74" s="82"/>
    </row>
    <row r="75" spans="1:10" x14ac:dyDescent="0.25">
      <c r="A75" s="82"/>
      <c r="B75" s="82"/>
      <c r="C75" s="82"/>
      <c r="D75" s="82"/>
      <c r="E75" s="82"/>
    </row>
    <row r="76" spans="1:10" x14ac:dyDescent="0.25">
      <c r="A76" s="82"/>
      <c r="B76" s="82"/>
      <c r="C76" s="82"/>
      <c r="D76" s="82"/>
      <c r="E76" s="82"/>
    </row>
    <row r="77" spans="1:10" x14ac:dyDescent="0.25">
      <c r="A77" s="82"/>
      <c r="B77" s="82"/>
      <c r="C77" s="82"/>
      <c r="D77" s="82"/>
      <c r="E77" s="82"/>
    </row>
    <row r="78" spans="1:10" x14ac:dyDescent="0.25">
      <c r="A78" s="82"/>
      <c r="B78" s="82"/>
      <c r="C78" s="82"/>
      <c r="D78" s="82"/>
      <c r="E78" s="82"/>
    </row>
    <row r="79" spans="1:10" x14ac:dyDescent="0.25">
      <c r="A79" s="82"/>
      <c r="B79" s="82"/>
      <c r="C79" s="82"/>
      <c r="D79" s="82"/>
      <c r="E79" s="82"/>
    </row>
    <row r="80" spans="1:10" x14ac:dyDescent="0.25">
      <c r="A80" s="82"/>
      <c r="B80" s="82"/>
      <c r="C80" s="82"/>
      <c r="D80" s="82"/>
      <c r="E80" s="82"/>
    </row>
    <row r="81" spans="1:5" x14ac:dyDescent="0.25">
      <c r="A81" s="82"/>
      <c r="B81" s="82"/>
      <c r="C81" s="82"/>
      <c r="D81" s="82"/>
      <c r="E81" s="82"/>
    </row>
    <row r="82" spans="1:5" x14ac:dyDescent="0.25">
      <c r="A82" s="82"/>
      <c r="B82" s="82"/>
      <c r="C82" s="82"/>
      <c r="D82" s="82"/>
      <c r="E82" s="82"/>
    </row>
    <row r="83" spans="1:5" x14ac:dyDescent="0.25">
      <c r="A83" s="82"/>
      <c r="B83" s="82"/>
      <c r="C83" s="82"/>
      <c r="D83" s="82"/>
      <c r="E83" s="82"/>
    </row>
    <row r="84" spans="1:5" x14ac:dyDescent="0.25">
      <c r="A84" s="82"/>
      <c r="B84" s="82"/>
      <c r="C84" s="82"/>
      <c r="D84" s="82"/>
      <c r="E84" s="82"/>
    </row>
    <row r="85" spans="1:5" x14ac:dyDescent="0.25">
      <c r="A85" s="82"/>
      <c r="B85" s="82"/>
      <c r="C85" s="82"/>
      <c r="D85" s="82"/>
      <c r="E85" s="82"/>
    </row>
    <row r="86" spans="1:5" x14ac:dyDescent="0.25">
      <c r="A86" s="82"/>
      <c r="B86" s="82"/>
      <c r="C86" s="82"/>
      <c r="D86" s="82"/>
      <c r="E86" s="82"/>
    </row>
    <row r="87" spans="1:5" x14ac:dyDescent="0.25">
      <c r="A87" s="82"/>
      <c r="B87" s="82"/>
      <c r="C87" s="82"/>
      <c r="D87" s="82"/>
      <c r="E87" s="82"/>
    </row>
    <row r="88" spans="1:5" x14ac:dyDescent="0.25">
      <c r="A88" s="82"/>
      <c r="B88" s="82"/>
      <c r="C88" s="82"/>
      <c r="D88" s="82"/>
      <c r="E88" s="82"/>
    </row>
    <row r="89" spans="1:5" x14ac:dyDescent="0.25">
      <c r="A89" s="82"/>
      <c r="B89" s="82"/>
      <c r="C89" s="82"/>
      <c r="D89" s="82"/>
      <c r="E89" s="82"/>
    </row>
    <row r="90" spans="1:5" x14ac:dyDescent="0.25">
      <c r="A90" s="82"/>
      <c r="B90" s="82"/>
      <c r="C90" s="82"/>
      <c r="D90" s="82"/>
      <c r="E90" s="82"/>
    </row>
    <row r="120" spans="4:4" x14ac:dyDescent="0.25">
      <c r="D120" s="121"/>
    </row>
    <row r="155" spans="11:11" x14ac:dyDescent="0.25">
      <c r="K155" s="121"/>
    </row>
    <row r="156" spans="11:11" x14ac:dyDescent="0.25">
      <c r="K156" s="121"/>
    </row>
    <row r="157" spans="11:11" x14ac:dyDescent="0.25">
      <c r="K157" s="121"/>
    </row>
    <row r="187" spans="13:13" x14ac:dyDescent="0.25">
      <c r="M187" s="121"/>
    </row>
    <row r="188" spans="13:13" x14ac:dyDescent="0.25">
      <c r="M188" s="121"/>
    </row>
    <row r="189" spans="13:13" x14ac:dyDescent="0.25">
      <c r="M189" s="121"/>
    </row>
    <row r="190" spans="13:13" x14ac:dyDescent="0.25">
      <c r="M190" s="121"/>
    </row>
    <row r="191" spans="13:13" x14ac:dyDescent="0.25">
      <c r="M191" s="121"/>
    </row>
    <row r="192" spans="13:13" x14ac:dyDescent="0.25">
      <c r="M192" s="121"/>
    </row>
    <row r="193" spans="13:13" x14ac:dyDescent="0.25">
      <c r="M193" s="121"/>
    </row>
    <row r="194" spans="13:13" x14ac:dyDescent="0.25">
      <c r="M194" s="121"/>
    </row>
    <row r="195" spans="13:13" x14ac:dyDescent="0.25">
      <c r="M195" s="121"/>
    </row>
    <row r="196" spans="13:13" x14ac:dyDescent="0.25">
      <c r="M196" s="121"/>
    </row>
    <row r="197" spans="13:13" x14ac:dyDescent="0.25">
      <c r="M197" s="121"/>
    </row>
    <row r="198" spans="13:13" x14ac:dyDescent="0.25">
      <c r="M198" s="121"/>
    </row>
    <row r="199" spans="13:13" x14ac:dyDescent="0.25">
      <c r="M199" s="121"/>
    </row>
    <row r="200" spans="13:13" x14ac:dyDescent="0.25">
      <c r="M200" s="121"/>
    </row>
    <row r="201" spans="13:13" x14ac:dyDescent="0.25">
      <c r="M201" s="121"/>
    </row>
    <row r="202" spans="13:13" x14ac:dyDescent="0.25">
      <c r="M202" s="121"/>
    </row>
    <row r="203" spans="13:13" x14ac:dyDescent="0.25">
      <c r="M203" s="121"/>
    </row>
    <row r="204" spans="13:13" x14ac:dyDescent="0.25">
      <c r="M204" s="121"/>
    </row>
    <row r="205" spans="13:13" x14ac:dyDescent="0.25">
      <c r="M205" s="121"/>
    </row>
    <row r="206" spans="13:13" x14ac:dyDescent="0.25">
      <c r="M206" s="121"/>
    </row>
    <row r="207" spans="13:13" x14ac:dyDescent="0.25">
      <c r="M207" s="121"/>
    </row>
    <row r="208" spans="13:13" x14ac:dyDescent="0.25">
      <c r="M208" s="121"/>
    </row>
    <row r="209" spans="13:14" x14ac:dyDescent="0.25">
      <c r="M209" s="121"/>
    </row>
    <row r="210" spans="13:14" x14ac:dyDescent="0.25">
      <c r="M210" s="121"/>
    </row>
    <row r="211" spans="13:14" x14ac:dyDescent="0.25">
      <c r="M211" s="121"/>
    </row>
    <row r="212" spans="13:14" x14ac:dyDescent="0.25">
      <c r="M212" s="121"/>
    </row>
    <row r="213" spans="13:14" x14ac:dyDescent="0.25">
      <c r="M213" s="121"/>
    </row>
    <row r="214" spans="13:14" x14ac:dyDescent="0.25">
      <c r="M214" s="121"/>
      <c r="N214" s="121"/>
    </row>
    <row r="215" spans="13:14" x14ac:dyDescent="0.25">
      <c r="M215" s="121"/>
    </row>
    <row r="216" spans="13:14" x14ac:dyDescent="0.25">
      <c r="M216" s="121"/>
    </row>
    <row r="217" spans="13:14" x14ac:dyDescent="0.25">
      <c r="M217" s="121"/>
    </row>
    <row r="218" spans="13:14" x14ac:dyDescent="0.25">
      <c r="M218" s="121"/>
    </row>
    <row r="219" spans="13:14" x14ac:dyDescent="0.25">
      <c r="M219" s="121"/>
    </row>
    <row r="220" spans="13:14" x14ac:dyDescent="0.25">
      <c r="M220" s="121"/>
    </row>
    <row r="221" spans="13:14" x14ac:dyDescent="0.25">
      <c r="N221" s="122"/>
    </row>
  </sheetData>
  <pageMargins left="0.75" right="0.75" top="1" bottom="0.75" header="0.3" footer="0.3"/>
  <pageSetup scale="98" orientation="portrait" r:id="rId1"/>
  <headerFooter alignWithMargins="0">
    <oddHeader xml:space="preserve">&amp;R&amp;G     </oddHeader>
    <oddFooter>&amp;C&amp;A</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20"/>
  <sheetViews>
    <sheetView showGridLines="0" showZeros="0" zoomScaleNormal="100" workbookViewId="0"/>
  </sheetViews>
  <sheetFormatPr defaultColWidth="12.54296875" defaultRowHeight="12.5" x14ac:dyDescent="0.25"/>
  <cols>
    <col min="1" max="1" width="42.81640625" style="69" customWidth="1"/>
    <col min="2" max="5" width="11.7265625" style="69" customWidth="1"/>
    <col min="6" max="6" width="8.1796875" style="69" customWidth="1"/>
    <col min="7" max="7" width="26.54296875" style="69" customWidth="1"/>
    <col min="8" max="8" width="10.26953125" style="69" customWidth="1"/>
    <col min="9" max="16384" width="12.54296875" style="69"/>
  </cols>
  <sheetData>
    <row r="1" spans="1:10" ht="15.5" thickBot="1" x14ac:dyDescent="0.3">
      <c r="A1" s="125" t="s">
        <v>214</v>
      </c>
      <c r="B1" s="79"/>
      <c r="C1" s="80" t="s">
        <v>128</v>
      </c>
      <c r="D1" s="81"/>
      <c r="E1" s="262">
        <f>INPUTS!C2</f>
        <v>2022</v>
      </c>
      <c r="F1" s="82"/>
      <c r="G1" s="82"/>
      <c r="H1" s="82"/>
      <c r="I1" s="82"/>
      <c r="J1" s="82"/>
    </row>
    <row r="2" spans="1:10" ht="13.5" thickBot="1" x14ac:dyDescent="0.3">
      <c r="A2" s="126" t="s">
        <v>0</v>
      </c>
      <c r="B2" s="83" t="s">
        <v>1</v>
      </c>
      <c r="C2" s="83" t="s">
        <v>2</v>
      </c>
      <c r="D2" s="83" t="s">
        <v>3</v>
      </c>
      <c r="E2" s="127" t="s">
        <v>4</v>
      </c>
      <c r="F2" s="82"/>
      <c r="G2" s="82"/>
      <c r="H2" s="82"/>
      <c r="I2" s="82"/>
      <c r="J2" s="82"/>
    </row>
    <row r="3" spans="1:10" ht="14" thickTop="1" thickBot="1" x14ac:dyDescent="0.3">
      <c r="A3" s="152" t="s">
        <v>5</v>
      </c>
      <c r="B3" s="110"/>
      <c r="C3" s="110"/>
      <c r="D3" s="110"/>
      <c r="E3" s="364"/>
      <c r="F3" s="82"/>
      <c r="G3" s="82"/>
      <c r="H3" s="82"/>
      <c r="I3" s="82"/>
      <c r="J3" s="82"/>
    </row>
    <row r="4" spans="1:10" ht="13.5" thickBot="1" x14ac:dyDescent="0.3">
      <c r="A4" s="365" t="s">
        <v>203</v>
      </c>
      <c r="B4" s="366" t="s">
        <v>7</v>
      </c>
      <c r="C4" s="366">
        <v>60</v>
      </c>
      <c r="D4" s="367">
        <f>INPUTS!C5</f>
        <v>12.37</v>
      </c>
      <c r="E4" s="384">
        <f>C4*D4</f>
        <v>742.19999999999993</v>
      </c>
      <c r="F4" s="82"/>
      <c r="G4" s="82"/>
      <c r="H4" s="82"/>
      <c r="I4" s="82"/>
      <c r="J4" s="82"/>
    </row>
    <row r="5" spans="1:10" ht="13" x14ac:dyDescent="0.25">
      <c r="A5" s="260" t="s">
        <v>8</v>
      </c>
      <c r="B5" s="161"/>
      <c r="C5" s="161"/>
      <c r="D5" s="162"/>
      <c r="E5" s="163"/>
      <c r="F5" s="82"/>
      <c r="G5" s="82"/>
      <c r="H5" s="82"/>
      <c r="I5" s="82"/>
      <c r="J5" s="82"/>
    </row>
    <row r="6" spans="1:10" ht="13" x14ac:dyDescent="0.25">
      <c r="A6" s="72" t="s">
        <v>9</v>
      </c>
      <c r="B6" s="73" t="s">
        <v>10</v>
      </c>
      <c r="C6" s="89">
        <v>150</v>
      </c>
      <c r="D6" s="97">
        <f>INPUTS!C12</f>
        <v>0.33</v>
      </c>
      <c r="E6" s="132">
        <f t="shared" ref="E6:E20" si="0">C6*D6</f>
        <v>49.5</v>
      </c>
      <c r="F6" s="82"/>
      <c r="G6" s="91"/>
      <c r="H6" s="82"/>
      <c r="I6" s="82"/>
      <c r="J6" s="82"/>
    </row>
    <row r="7" spans="1:10" ht="13.5" thickBot="1" x14ac:dyDescent="0.3">
      <c r="A7" s="71" t="s">
        <v>48</v>
      </c>
      <c r="B7" s="73" t="s">
        <v>12</v>
      </c>
      <c r="C7" s="73">
        <v>1</v>
      </c>
      <c r="D7" s="97">
        <f>INPUTS!C50</f>
        <v>0.3</v>
      </c>
      <c r="E7" s="132">
        <f t="shared" si="0"/>
        <v>0.3</v>
      </c>
      <c r="F7" s="82"/>
      <c r="G7" s="82"/>
      <c r="H7" s="82"/>
      <c r="I7" s="82"/>
      <c r="J7" s="82"/>
    </row>
    <row r="8" spans="1:10" ht="13" x14ac:dyDescent="0.25">
      <c r="A8" s="72"/>
      <c r="B8" s="73"/>
      <c r="C8" s="70"/>
      <c r="D8" s="97"/>
      <c r="E8" s="132">
        <f t="shared" si="0"/>
        <v>0</v>
      </c>
      <c r="F8" s="82"/>
      <c r="G8" s="242" t="s">
        <v>99</v>
      </c>
      <c r="H8" s="243"/>
      <c r="I8" s="82"/>
      <c r="J8" s="82"/>
    </row>
    <row r="9" spans="1:10" ht="13" x14ac:dyDescent="0.25">
      <c r="A9" s="72" t="s">
        <v>15</v>
      </c>
      <c r="B9" s="73" t="s">
        <v>14</v>
      </c>
      <c r="C9" s="73">
        <v>45</v>
      </c>
      <c r="D9" s="97">
        <f>INPUTS!C19</f>
        <v>0.89</v>
      </c>
      <c r="E9" s="132">
        <f t="shared" si="0"/>
        <v>40.049999999999997</v>
      </c>
      <c r="F9" s="93"/>
      <c r="G9" s="244"/>
      <c r="H9" s="245"/>
      <c r="I9" s="82"/>
      <c r="J9" s="82"/>
    </row>
    <row r="10" spans="1:10" ht="13" x14ac:dyDescent="0.25">
      <c r="A10" s="72" t="s">
        <v>16</v>
      </c>
      <c r="B10" s="73" t="s">
        <v>14</v>
      </c>
      <c r="C10" s="73">
        <v>40</v>
      </c>
      <c r="D10" s="97">
        <f>INPUTS!C20</f>
        <v>0.69</v>
      </c>
      <c r="E10" s="160">
        <f t="shared" si="0"/>
        <v>27.599999999999998</v>
      </c>
      <c r="F10" s="93"/>
      <c r="G10" s="246" t="s">
        <v>98</v>
      </c>
      <c r="H10" s="247">
        <f>E35/C4</f>
        <v>6.8279375833333331</v>
      </c>
      <c r="I10" s="82"/>
      <c r="J10" s="82"/>
    </row>
    <row r="11" spans="1:10" ht="13" x14ac:dyDescent="0.25">
      <c r="A11" s="253" t="s">
        <v>17</v>
      </c>
      <c r="B11" s="103" t="s">
        <v>18</v>
      </c>
      <c r="C11" s="103">
        <v>0.5</v>
      </c>
      <c r="D11" s="296">
        <f>INPUTS!C23</f>
        <v>36</v>
      </c>
      <c r="E11" s="325">
        <f t="shared" si="0"/>
        <v>18</v>
      </c>
      <c r="F11" s="93"/>
      <c r="G11" s="246" t="s">
        <v>100</v>
      </c>
      <c r="H11" s="247">
        <f>E23/C4</f>
        <v>3.4291159166666665</v>
      </c>
      <c r="I11" s="82"/>
      <c r="J11" s="82"/>
    </row>
    <row r="12" spans="1:10" ht="13" x14ac:dyDescent="0.25">
      <c r="A12" s="253" t="s">
        <v>194</v>
      </c>
      <c r="B12" s="103" t="s">
        <v>63</v>
      </c>
      <c r="C12" s="103">
        <v>2</v>
      </c>
      <c r="D12" s="296">
        <f>INPUTS!C33</f>
        <v>4.13</v>
      </c>
      <c r="E12" s="325">
        <f>C12*D12</f>
        <v>8.26</v>
      </c>
      <c r="F12" s="93"/>
      <c r="G12" s="246"/>
      <c r="H12" s="247"/>
      <c r="I12" s="82"/>
      <c r="J12" s="82"/>
    </row>
    <row r="13" spans="1:10" ht="13" x14ac:dyDescent="0.25">
      <c r="A13" s="71" t="s">
        <v>79</v>
      </c>
      <c r="B13" s="70" t="s">
        <v>63</v>
      </c>
      <c r="C13" s="70">
        <v>1</v>
      </c>
      <c r="D13" s="274">
        <f>INPUTS!C26</f>
        <v>3.19</v>
      </c>
      <c r="E13" s="368">
        <f>C13*D13</f>
        <v>3.19</v>
      </c>
      <c r="F13" s="93"/>
      <c r="G13" s="246" t="s">
        <v>102</v>
      </c>
      <c r="H13" s="247">
        <f>E34/C4</f>
        <v>3.3988216666666671</v>
      </c>
      <c r="I13" s="82"/>
      <c r="J13" s="82"/>
    </row>
    <row r="14" spans="1:10" ht="13" x14ac:dyDescent="0.25">
      <c r="A14" s="71" t="s">
        <v>192</v>
      </c>
      <c r="B14" s="70" t="s">
        <v>49</v>
      </c>
      <c r="C14" s="70">
        <v>3</v>
      </c>
      <c r="D14" s="274">
        <f>INPUTS!C45</f>
        <v>3.31</v>
      </c>
      <c r="E14" s="298">
        <f>C14*D14</f>
        <v>9.93</v>
      </c>
      <c r="F14" s="93"/>
      <c r="G14" s="246"/>
      <c r="H14" s="247"/>
      <c r="I14" s="82"/>
      <c r="J14" s="82"/>
    </row>
    <row r="15" spans="1:10" ht="13" x14ac:dyDescent="0.25">
      <c r="A15" s="72" t="s">
        <v>204</v>
      </c>
      <c r="B15" s="73" t="s">
        <v>49</v>
      </c>
      <c r="C15" s="73">
        <v>1.92</v>
      </c>
      <c r="D15" s="97">
        <f>INPUTS!C46</f>
        <v>1.05</v>
      </c>
      <c r="E15" s="325">
        <f>C15*D15</f>
        <v>2.016</v>
      </c>
      <c r="F15" s="93"/>
      <c r="G15" s="246" t="s">
        <v>103</v>
      </c>
      <c r="H15" s="247">
        <f>H11+H13</f>
        <v>6.827937583333334</v>
      </c>
      <c r="I15" s="82"/>
      <c r="J15" s="82"/>
    </row>
    <row r="16" spans="1:10" ht="13.5" thickBot="1" x14ac:dyDescent="0.3">
      <c r="A16" s="72" t="s">
        <v>170</v>
      </c>
      <c r="B16" s="73" t="s">
        <v>49</v>
      </c>
      <c r="C16" s="73">
        <v>3</v>
      </c>
      <c r="D16" s="97">
        <f>INPUTS!C48</f>
        <v>5.32</v>
      </c>
      <c r="E16" s="325">
        <f>C16*D16</f>
        <v>15.96</v>
      </c>
      <c r="F16" s="82"/>
      <c r="G16" s="248" t="s">
        <v>101</v>
      </c>
      <c r="H16" s="249">
        <f>E36/C4</f>
        <v>5.5420624166666661</v>
      </c>
      <c r="I16" s="82"/>
      <c r="J16" s="82"/>
    </row>
    <row r="17" spans="1:10" ht="13" x14ac:dyDescent="0.25">
      <c r="A17" s="72" t="s">
        <v>193</v>
      </c>
      <c r="B17" s="73" t="s">
        <v>63</v>
      </c>
      <c r="C17" s="73">
        <v>3.5</v>
      </c>
      <c r="D17" s="97">
        <f>INPUTS!C32</f>
        <v>3.56</v>
      </c>
      <c r="E17" s="325">
        <f t="shared" si="0"/>
        <v>12.46</v>
      </c>
      <c r="F17" s="93"/>
      <c r="G17" s="91"/>
      <c r="H17" s="82"/>
      <c r="I17" s="82"/>
      <c r="J17" s="82"/>
    </row>
    <row r="18" spans="1:10" ht="13" x14ac:dyDescent="0.25">
      <c r="A18" s="72" t="s">
        <v>220</v>
      </c>
      <c r="B18" s="73" t="s">
        <v>12</v>
      </c>
      <c r="C18" s="73">
        <v>1</v>
      </c>
      <c r="D18" s="97">
        <f>INPUTS!C53</f>
        <v>11.73</v>
      </c>
      <c r="E18" s="325">
        <f>C18*D18</f>
        <v>11.73</v>
      </c>
      <c r="F18" s="93"/>
      <c r="G18" s="91"/>
      <c r="H18" s="82"/>
      <c r="I18" s="82"/>
      <c r="J18" s="82"/>
    </row>
    <row r="19" spans="1:10" ht="13" x14ac:dyDescent="0.25">
      <c r="A19" s="72"/>
      <c r="B19" s="73"/>
      <c r="C19" s="73"/>
      <c r="D19" s="383"/>
      <c r="E19" s="323">
        <f t="shared" si="0"/>
        <v>0</v>
      </c>
      <c r="F19" s="82"/>
      <c r="G19" s="82"/>
      <c r="H19" s="82"/>
      <c r="I19" s="82"/>
      <c r="J19" s="82"/>
    </row>
    <row r="20" spans="1:10" ht="13" x14ac:dyDescent="0.25">
      <c r="A20" s="72"/>
      <c r="B20" s="73"/>
      <c r="C20" s="95"/>
      <c r="D20" s="96"/>
      <c r="E20" s="135">
        <f t="shared" si="0"/>
        <v>0</v>
      </c>
      <c r="F20" s="93"/>
      <c r="G20" s="91"/>
      <c r="H20" s="82"/>
      <c r="I20" s="82"/>
      <c r="J20" s="82"/>
    </row>
    <row r="21" spans="1:10" ht="13" x14ac:dyDescent="0.25">
      <c r="A21" s="72" t="s">
        <v>22</v>
      </c>
      <c r="B21" s="97">
        <f>SUM(E6:E15)</f>
        <v>158.84599999999998</v>
      </c>
      <c r="C21" s="73">
        <v>0.5</v>
      </c>
      <c r="D21" s="98">
        <v>8.5000000000000006E-2</v>
      </c>
      <c r="E21" s="132">
        <f>B21*C21*D21</f>
        <v>6.7509549999999994</v>
      </c>
      <c r="F21" s="93"/>
      <c r="G21" s="91"/>
      <c r="H21" s="82"/>
      <c r="I21" s="82"/>
      <c r="J21" s="82"/>
    </row>
    <row r="22" spans="1:10" ht="13" x14ac:dyDescent="0.25">
      <c r="A22" s="137"/>
      <c r="B22" s="138"/>
      <c r="C22" s="139"/>
      <c r="D22" s="140"/>
      <c r="E22" s="141"/>
      <c r="F22" s="93"/>
      <c r="G22" s="91"/>
      <c r="H22" s="82"/>
      <c r="I22" s="82"/>
      <c r="J22" s="82"/>
    </row>
    <row r="23" spans="1:10" ht="13.5" thickBot="1" x14ac:dyDescent="0.3">
      <c r="A23" s="142" t="s">
        <v>23</v>
      </c>
      <c r="B23" s="99"/>
      <c r="C23" s="99"/>
      <c r="D23" s="100"/>
      <c r="E23" s="143">
        <f>SUM(E5:E21)</f>
        <v>205.74695499999999</v>
      </c>
      <c r="F23" s="82"/>
      <c r="G23" s="82"/>
      <c r="H23" s="82"/>
      <c r="I23" s="82"/>
      <c r="J23" s="82"/>
    </row>
    <row r="24" spans="1:10" ht="13" x14ac:dyDescent="0.25">
      <c r="A24" s="144" t="s">
        <v>24</v>
      </c>
      <c r="B24" s="101"/>
      <c r="C24" s="102"/>
      <c r="D24" s="101"/>
      <c r="E24" s="145"/>
      <c r="F24" s="82"/>
      <c r="G24" s="82"/>
      <c r="H24" s="82"/>
      <c r="I24" s="82"/>
      <c r="J24" s="82"/>
    </row>
    <row r="25" spans="1:10" ht="13" x14ac:dyDescent="0.25">
      <c r="A25" s="72" t="s">
        <v>43</v>
      </c>
      <c r="B25" s="73" t="s">
        <v>12</v>
      </c>
      <c r="C25" s="73">
        <v>1</v>
      </c>
      <c r="D25" s="97">
        <f>INPUTS!C62</f>
        <v>8.57</v>
      </c>
      <c r="E25" s="132">
        <f>D25*C25</f>
        <v>8.57</v>
      </c>
      <c r="F25" s="82"/>
      <c r="G25" s="82"/>
      <c r="H25" s="82"/>
      <c r="I25" s="82"/>
      <c r="J25" s="82"/>
    </row>
    <row r="26" spans="1:10" ht="13" x14ac:dyDescent="0.25">
      <c r="A26" s="259" t="s">
        <v>205</v>
      </c>
      <c r="B26" s="73" t="s">
        <v>12</v>
      </c>
      <c r="C26" s="73">
        <v>1</v>
      </c>
      <c r="D26" s="97">
        <f>INPUTS!C74</f>
        <v>20.329999999999998</v>
      </c>
      <c r="E26" s="132">
        <f>D26*C26</f>
        <v>20.329999999999998</v>
      </c>
      <c r="F26" s="82"/>
      <c r="G26" s="82"/>
      <c r="H26" s="82"/>
      <c r="I26" s="82"/>
      <c r="J26" s="82"/>
    </row>
    <row r="27" spans="1:10" ht="13" x14ac:dyDescent="0.25">
      <c r="A27" s="72" t="s">
        <v>30</v>
      </c>
      <c r="B27" s="73" t="s">
        <v>12</v>
      </c>
      <c r="C27" s="73">
        <v>3</v>
      </c>
      <c r="D27" s="97">
        <f>INPUTS!C67</f>
        <v>9.42</v>
      </c>
      <c r="E27" s="132">
        <f>D27*C27</f>
        <v>28.259999999999998</v>
      </c>
      <c r="F27" s="82"/>
      <c r="G27" s="82"/>
      <c r="H27" s="82"/>
      <c r="I27" s="82"/>
      <c r="J27" s="82"/>
    </row>
    <row r="28" spans="1:10" ht="13" x14ac:dyDescent="0.25">
      <c r="A28" s="72" t="s">
        <v>31</v>
      </c>
      <c r="B28" s="73" t="s">
        <v>12</v>
      </c>
      <c r="C28" s="73">
        <v>1</v>
      </c>
      <c r="D28" s="97">
        <f>INPUTS!C78</f>
        <v>34.94</v>
      </c>
      <c r="E28" s="132">
        <f>D28*C28</f>
        <v>34.94</v>
      </c>
      <c r="F28" s="82"/>
      <c r="G28" s="82"/>
      <c r="H28" s="82"/>
      <c r="I28" s="82"/>
      <c r="J28" s="82"/>
    </row>
    <row r="29" spans="1:10" ht="13" x14ac:dyDescent="0.25">
      <c r="A29" s="72" t="s">
        <v>32</v>
      </c>
      <c r="B29" s="73" t="s">
        <v>7</v>
      </c>
      <c r="C29" s="73">
        <f>+C4</f>
        <v>60</v>
      </c>
      <c r="D29" s="97">
        <f>INPUTS!C80</f>
        <v>0.19</v>
      </c>
      <c r="E29" s="132">
        <f>D29*C29</f>
        <v>11.4</v>
      </c>
      <c r="F29" s="82"/>
      <c r="G29" s="82"/>
      <c r="H29" s="82"/>
      <c r="I29" s="82"/>
      <c r="J29" s="82"/>
    </row>
    <row r="30" spans="1:10" ht="13" x14ac:dyDescent="0.25">
      <c r="A30" s="146" t="s">
        <v>68</v>
      </c>
      <c r="B30" s="147">
        <f>SUM(E25:E27)</f>
        <v>57.16</v>
      </c>
      <c r="C30" s="148">
        <v>0.5</v>
      </c>
      <c r="D30" s="98">
        <v>8.5000000000000006E-2</v>
      </c>
      <c r="E30" s="295">
        <f>B30*C30*D30</f>
        <v>2.4293</v>
      </c>
      <c r="F30" s="82"/>
      <c r="G30" s="82"/>
      <c r="H30" s="82"/>
      <c r="I30" s="82"/>
      <c r="J30" s="82"/>
    </row>
    <row r="31" spans="1:10" ht="13" x14ac:dyDescent="0.25">
      <c r="A31" s="72"/>
      <c r="B31" s="73"/>
      <c r="C31" s="73"/>
      <c r="D31" s="94"/>
      <c r="E31" s="135">
        <f>D31*C31</f>
        <v>0</v>
      </c>
      <c r="F31" s="82"/>
      <c r="G31" s="82"/>
      <c r="H31" s="82"/>
      <c r="I31" s="82"/>
      <c r="J31" s="82"/>
    </row>
    <row r="32" spans="1:10" ht="13" x14ac:dyDescent="0.25">
      <c r="A32" s="72"/>
      <c r="B32" s="73"/>
      <c r="C32" s="73"/>
      <c r="D32" s="94"/>
      <c r="E32" s="135">
        <f>D32*C32</f>
        <v>0</v>
      </c>
      <c r="F32" s="82"/>
      <c r="G32" s="82"/>
      <c r="H32" s="82"/>
      <c r="I32" s="82"/>
      <c r="J32" s="82"/>
    </row>
    <row r="33" spans="1:13" ht="13" x14ac:dyDescent="0.25">
      <c r="A33" s="72" t="s">
        <v>33</v>
      </c>
      <c r="B33" s="73" t="s">
        <v>12</v>
      </c>
      <c r="C33" s="73">
        <v>1</v>
      </c>
      <c r="D33" s="97">
        <f>INPUTS!C81</f>
        <v>98</v>
      </c>
      <c r="E33" s="132">
        <f>D33*C33</f>
        <v>98</v>
      </c>
      <c r="F33" s="82"/>
      <c r="G33" s="82"/>
      <c r="H33" s="82"/>
      <c r="I33" s="82"/>
      <c r="J33" s="82"/>
    </row>
    <row r="34" spans="1:13" ht="13.5" thickBot="1" x14ac:dyDescent="0.3">
      <c r="A34" s="149" t="s">
        <v>34</v>
      </c>
      <c r="B34" s="105"/>
      <c r="C34" s="105"/>
      <c r="D34" s="109"/>
      <c r="E34" s="150">
        <f>SUM(E25:E33)</f>
        <v>203.92930000000001</v>
      </c>
      <c r="F34" s="82"/>
      <c r="G34" s="82"/>
      <c r="H34" s="82"/>
      <c r="I34" s="82"/>
      <c r="J34" s="82"/>
    </row>
    <row r="35" spans="1:13" ht="13.5" thickTop="1" x14ac:dyDescent="0.25">
      <c r="A35" s="128" t="s">
        <v>35</v>
      </c>
      <c r="B35" s="84"/>
      <c r="C35" s="84"/>
      <c r="D35" s="107"/>
      <c r="E35" s="151">
        <f>E23+E34</f>
        <v>409.67625499999997</v>
      </c>
      <c r="F35" s="82"/>
      <c r="G35" s="91"/>
      <c r="H35" s="82"/>
      <c r="I35" s="82"/>
      <c r="J35" s="82"/>
    </row>
    <row r="36" spans="1:13" ht="13.5" thickBot="1" x14ac:dyDescent="0.3">
      <c r="A36" s="149" t="s">
        <v>36</v>
      </c>
      <c r="B36" s="105"/>
      <c r="C36" s="108"/>
      <c r="D36" s="109"/>
      <c r="E36" s="151">
        <f>+E4-E23-E34</f>
        <v>332.52374499999996</v>
      </c>
      <c r="F36" s="93"/>
      <c r="G36" s="91"/>
      <c r="H36" s="82"/>
      <c r="I36" s="82"/>
      <c r="J36" s="82"/>
    </row>
    <row r="37" spans="1:13" ht="13.5" thickTop="1" x14ac:dyDescent="0.25">
      <c r="A37" s="152"/>
      <c r="B37" s="110"/>
      <c r="C37" s="111"/>
      <c r="D37" s="112" t="s">
        <v>200</v>
      </c>
      <c r="E37" s="153"/>
      <c r="F37" s="82"/>
      <c r="G37" s="82"/>
      <c r="H37" s="82"/>
      <c r="I37" s="82"/>
      <c r="J37" s="82"/>
    </row>
    <row r="38" spans="1:13" ht="13" x14ac:dyDescent="0.25">
      <c r="A38" s="154" t="s">
        <v>37</v>
      </c>
      <c r="B38" s="113" t="s">
        <v>195</v>
      </c>
      <c r="C38" s="114">
        <f>D38*0.88</f>
        <v>10.8856</v>
      </c>
      <c r="D38" s="131">
        <f>+D4</f>
        <v>12.37</v>
      </c>
      <c r="E38" s="155">
        <f>D4*1.12</f>
        <v>13.8544</v>
      </c>
      <c r="F38" s="82"/>
      <c r="G38" s="82"/>
      <c r="H38" s="82"/>
      <c r="I38" s="82"/>
      <c r="J38" s="82"/>
    </row>
    <row r="39" spans="1:13" ht="13" x14ac:dyDescent="0.25">
      <c r="A39" s="154" t="s">
        <v>38</v>
      </c>
      <c r="B39" s="115">
        <f>B40*0.75</f>
        <v>45</v>
      </c>
      <c r="C39" s="87">
        <f>C38*B39-E35</f>
        <v>80.175745000000063</v>
      </c>
      <c r="D39" s="87">
        <f>D38*B39-E35</f>
        <v>146.97374500000001</v>
      </c>
      <c r="E39" s="151">
        <f>E38*B39-E35</f>
        <v>213.77174500000001</v>
      </c>
      <c r="F39" s="82"/>
      <c r="G39" s="82"/>
      <c r="H39" s="82"/>
      <c r="I39" s="82"/>
      <c r="J39" s="82"/>
    </row>
    <row r="40" spans="1:13" ht="13" x14ac:dyDescent="0.25">
      <c r="A40" s="154" t="s">
        <v>39</v>
      </c>
      <c r="B40" s="115">
        <f>+C4</f>
        <v>60</v>
      </c>
      <c r="C40" s="87">
        <f>C38*B40-E35</f>
        <v>243.459745</v>
      </c>
      <c r="D40" s="87">
        <f>D38*B40-E35</f>
        <v>332.52374499999996</v>
      </c>
      <c r="E40" s="151">
        <f>E38*B40-E35</f>
        <v>421.58774500000004</v>
      </c>
      <c r="F40" s="82"/>
      <c r="G40" s="82"/>
      <c r="H40" s="82"/>
      <c r="I40" s="82"/>
      <c r="J40" s="82"/>
    </row>
    <row r="41" spans="1:13" ht="13.5" thickBot="1" x14ac:dyDescent="0.3">
      <c r="A41" s="156"/>
      <c r="B41" s="157">
        <f>B40*1.25</f>
        <v>75</v>
      </c>
      <c r="C41" s="158">
        <f>C38*B41-E35</f>
        <v>406.74374499999999</v>
      </c>
      <c r="D41" s="158">
        <f>D38*B41-E35</f>
        <v>518.07374499999992</v>
      </c>
      <c r="E41" s="159">
        <f>E38*B41-E35</f>
        <v>629.40374499999996</v>
      </c>
      <c r="F41" s="82"/>
      <c r="G41" s="82"/>
      <c r="H41" s="82"/>
      <c r="I41" s="82"/>
      <c r="J41" s="82"/>
    </row>
    <row r="42" spans="1:13" x14ac:dyDescent="0.25">
      <c r="A42" s="82"/>
      <c r="B42" s="82"/>
      <c r="C42" s="82"/>
      <c r="D42" s="91"/>
      <c r="E42" s="91"/>
      <c r="F42" s="82"/>
      <c r="G42" s="82"/>
      <c r="H42" s="82"/>
      <c r="I42" s="82"/>
      <c r="J42" s="82"/>
    </row>
    <row r="43" spans="1:13" s="76" customFormat="1" ht="13" x14ac:dyDescent="0.25">
      <c r="A43" s="117" t="s">
        <v>51</v>
      </c>
      <c r="B43" s="116"/>
      <c r="C43" s="116"/>
      <c r="D43" s="116"/>
      <c r="E43" s="116"/>
      <c r="F43" s="116"/>
      <c r="G43" s="116"/>
      <c r="H43" s="116"/>
      <c r="I43" s="116"/>
      <c r="J43" s="116"/>
      <c r="K43" s="116"/>
      <c r="L43" s="116"/>
      <c r="M43" s="116"/>
    </row>
    <row r="44" spans="1:13" s="76" customFormat="1" ht="13" x14ac:dyDescent="0.25">
      <c r="A44" s="116" t="s">
        <v>105</v>
      </c>
      <c r="B44" s="116"/>
      <c r="C44" s="116"/>
      <c r="D44" s="116"/>
      <c r="E44" s="116"/>
      <c r="F44" s="119"/>
      <c r="G44" s="118"/>
      <c r="H44" s="116"/>
      <c r="I44" s="116"/>
      <c r="J44" s="116"/>
      <c r="K44" s="116"/>
      <c r="L44" s="116"/>
      <c r="M44" s="116"/>
    </row>
    <row r="45" spans="1:13" s="76" customFormat="1" ht="13" x14ac:dyDescent="0.25">
      <c r="A45" s="116" t="s">
        <v>106</v>
      </c>
      <c r="B45" s="116"/>
      <c r="C45" s="116"/>
      <c r="D45" s="116"/>
      <c r="E45" s="116"/>
      <c r="F45" s="119"/>
      <c r="G45" s="118"/>
      <c r="H45" s="116"/>
      <c r="I45" s="116"/>
      <c r="J45" s="116"/>
      <c r="K45" s="116"/>
      <c r="L45" s="116"/>
      <c r="M45" s="116"/>
    </row>
    <row r="46" spans="1:13" s="76" customFormat="1" ht="13" x14ac:dyDescent="0.25">
      <c r="A46" s="116" t="s">
        <v>46</v>
      </c>
      <c r="B46" s="116"/>
      <c r="C46" s="116"/>
      <c r="D46" s="116"/>
      <c r="E46" s="116"/>
      <c r="F46" s="116"/>
      <c r="G46" s="118"/>
      <c r="H46" s="116"/>
      <c r="I46" s="116"/>
      <c r="J46" s="116"/>
      <c r="K46" s="116"/>
      <c r="L46" s="116"/>
      <c r="M46" s="116"/>
    </row>
    <row r="47" spans="1:13" s="76" customFormat="1" ht="13" x14ac:dyDescent="0.25">
      <c r="A47" s="120" t="s">
        <v>202</v>
      </c>
      <c r="B47" s="116"/>
      <c r="C47" s="116"/>
      <c r="D47" s="116"/>
      <c r="E47" s="116"/>
      <c r="F47" s="119"/>
      <c r="G47" s="118"/>
      <c r="H47" s="116"/>
      <c r="I47" s="116"/>
      <c r="J47" s="116"/>
      <c r="K47" s="116"/>
      <c r="L47" s="116"/>
      <c r="M47" s="116"/>
    </row>
    <row r="48" spans="1:13" x14ac:dyDescent="0.25">
      <c r="A48" s="82"/>
      <c r="B48" s="82"/>
      <c r="C48" s="82"/>
      <c r="D48" s="82"/>
      <c r="E48" s="82"/>
      <c r="F48" s="93"/>
      <c r="G48" s="91"/>
      <c r="H48" s="82"/>
      <c r="I48" s="82"/>
      <c r="J48" s="82"/>
      <c r="K48" s="82"/>
      <c r="L48" s="82"/>
      <c r="M48" s="82"/>
    </row>
    <row r="49" spans="1:13" x14ac:dyDescent="0.25">
      <c r="A49" s="82"/>
      <c r="B49" s="82"/>
      <c r="C49" s="82"/>
      <c r="D49" s="82"/>
      <c r="E49" s="82"/>
      <c r="F49" s="82"/>
      <c r="G49" s="91"/>
      <c r="H49" s="82"/>
      <c r="I49" s="82"/>
      <c r="J49" s="82"/>
      <c r="K49" s="82"/>
      <c r="L49" s="82"/>
      <c r="M49" s="82"/>
    </row>
    <row r="50" spans="1:13" x14ac:dyDescent="0.25">
      <c r="A50" s="82"/>
      <c r="B50" s="82"/>
      <c r="C50" s="82"/>
      <c r="D50" s="82"/>
      <c r="E50" s="82"/>
      <c r="F50" s="82"/>
      <c r="G50" s="82"/>
      <c r="H50" s="82"/>
      <c r="I50" s="82"/>
      <c r="J50" s="82"/>
      <c r="K50" s="82"/>
      <c r="L50" s="82"/>
      <c r="M50" s="82"/>
    </row>
    <row r="51" spans="1:13" x14ac:dyDescent="0.25">
      <c r="A51" s="82"/>
      <c r="B51" s="82"/>
      <c r="C51" s="82"/>
      <c r="D51" s="82"/>
      <c r="E51" s="82"/>
      <c r="F51" s="82"/>
      <c r="G51" s="82"/>
      <c r="H51" s="82"/>
      <c r="I51" s="82"/>
      <c r="J51" s="82"/>
      <c r="K51" s="82"/>
      <c r="L51" s="82"/>
      <c r="M51" s="82"/>
    </row>
    <row r="52" spans="1:13" x14ac:dyDescent="0.25">
      <c r="A52" s="82"/>
      <c r="B52" s="82"/>
      <c r="C52" s="82"/>
      <c r="D52" s="82"/>
      <c r="E52" s="82"/>
      <c r="F52" s="82"/>
      <c r="G52" s="82"/>
      <c r="H52" s="82"/>
      <c r="I52" s="82"/>
      <c r="J52" s="82"/>
      <c r="K52" s="82"/>
      <c r="L52" s="82"/>
      <c r="M52" s="82"/>
    </row>
    <row r="53" spans="1:13" x14ac:dyDescent="0.25">
      <c r="A53" s="82"/>
      <c r="B53" s="82"/>
      <c r="C53" s="82"/>
      <c r="D53" s="82"/>
      <c r="E53" s="82"/>
      <c r="F53" s="82"/>
      <c r="G53" s="82"/>
      <c r="H53" s="82"/>
      <c r="I53" s="82"/>
      <c r="J53" s="82"/>
      <c r="K53" s="82"/>
      <c r="L53" s="82"/>
      <c r="M53" s="82"/>
    </row>
    <row r="54" spans="1:13" x14ac:dyDescent="0.25">
      <c r="A54" s="82"/>
      <c r="B54" s="82"/>
      <c r="C54" s="82"/>
      <c r="D54" s="82"/>
      <c r="E54" s="82"/>
      <c r="F54" s="82"/>
      <c r="G54" s="82"/>
      <c r="H54" s="82"/>
      <c r="I54" s="82"/>
      <c r="J54" s="82"/>
      <c r="K54" s="82"/>
      <c r="L54" s="82"/>
      <c r="M54" s="82"/>
    </row>
    <row r="55" spans="1:13" x14ac:dyDescent="0.25">
      <c r="A55" s="82"/>
      <c r="B55" s="82"/>
      <c r="C55" s="82"/>
      <c r="D55" s="82"/>
      <c r="E55" s="82"/>
      <c r="F55" s="82"/>
      <c r="G55" s="82"/>
      <c r="H55" s="82"/>
      <c r="I55" s="82"/>
      <c r="J55" s="82"/>
      <c r="K55" s="82"/>
      <c r="L55" s="82"/>
      <c r="M55" s="82"/>
    </row>
    <row r="56" spans="1:13" x14ac:dyDescent="0.25">
      <c r="A56" s="82"/>
      <c r="B56" s="82"/>
      <c r="C56" s="82"/>
      <c r="D56" s="82"/>
      <c r="E56" s="82"/>
      <c r="F56" s="82"/>
      <c r="G56" s="82"/>
      <c r="H56" s="82"/>
      <c r="I56" s="82"/>
      <c r="J56" s="82"/>
    </row>
    <row r="57" spans="1:13" x14ac:dyDescent="0.25">
      <c r="A57" s="82"/>
      <c r="B57" s="82"/>
      <c r="C57" s="82"/>
      <c r="D57" s="82"/>
      <c r="E57" s="82"/>
      <c r="F57" s="82"/>
      <c r="G57" s="82"/>
      <c r="H57" s="82"/>
      <c r="I57" s="82"/>
      <c r="J57" s="82"/>
    </row>
    <row r="58" spans="1:13" x14ac:dyDescent="0.25">
      <c r="A58" s="82"/>
      <c r="B58" s="82"/>
      <c r="C58" s="82"/>
      <c r="D58" s="82"/>
      <c r="E58" s="82"/>
      <c r="F58" s="82"/>
      <c r="G58" s="82"/>
      <c r="H58" s="82"/>
      <c r="I58" s="82"/>
      <c r="J58" s="82"/>
    </row>
    <row r="59" spans="1:13" x14ac:dyDescent="0.25">
      <c r="A59" s="82"/>
      <c r="B59" s="82"/>
      <c r="C59" s="82"/>
      <c r="D59" s="82"/>
      <c r="E59" s="82"/>
      <c r="F59" s="82"/>
      <c r="G59" s="82"/>
      <c r="H59" s="82"/>
      <c r="I59" s="82"/>
      <c r="J59" s="82"/>
    </row>
    <row r="60" spans="1:13" x14ac:dyDescent="0.25">
      <c r="A60" s="82"/>
      <c r="B60" s="82"/>
      <c r="C60" s="82"/>
      <c r="D60" s="82"/>
      <c r="E60" s="82"/>
      <c r="F60" s="82"/>
      <c r="G60" s="82"/>
      <c r="H60" s="82"/>
      <c r="I60" s="82"/>
      <c r="J60" s="82"/>
    </row>
    <row r="61" spans="1:13" x14ac:dyDescent="0.25">
      <c r="A61" s="82"/>
      <c r="B61" s="82"/>
      <c r="C61" s="82"/>
      <c r="D61" s="82"/>
      <c r="E61" s="82"/>
      <c r="F61" s="82"/>
      <c r="G61" s="82"/>
      <c r="H61" s="82"/>
      <c r="I61" s="82"/>
      <c r="J61" s="82"/>
    </row>
    <row r="62" spans="1:13" x14ac:dyDescent="0.25">
      <c r="A62" s="82"/>
      <c r="B62" s="82"/>
      <c r="C62" s="82"/>
      <c r="D62" s="82"/>
      <c r="E62" s="82"/>
      <c r="F62" s="82"/>
      <c r="G62" s="82"/>
      <c r="H62" s="82"/>
      <c r="I62" s="82"/>
      <c r="J62" s="82"/>
    </row>
    <row r="63" spans="1:13" x14ac:dyDescent="0.25">
      <c r="A63" s="82"/>
      <c r="B63" s="82"/>
      <c r="C63" s="82"/>
      <c r="D63" s="82"/>
      <c r="E63" s="82"/>
      <c r="F63" s="82"/>
      <c r="G63" s="82"/>
      <c r="H63" s="82"/>
      <c r="I63" s="82"/>
      <c r="J63" s="82"/>
    </row>
    <row r="64" spans="1:13" x14ac:dyDescent="0.25">
      <c r="A64" s="82"/>
      <c r="B64" s="82"/>
      <c r="C64" s="82"/>
      <c r="D64" s="82"/>
      <c r="E64" s="82"/>
      <c r="F64" s="82"/>
      <c r="G64" s="82"/>
      <c r="H64" s="82"/>
      <c r="I64" s="82"/>
      <c r="J64" s="82"/>
    </row>
    <row r="65" spans="1:10" x14ac:dyDescent="0.25">
      <c r="A65" s="82"/>
      <c r="B65" s="82"/>
      <c r="C65" s="82"/>
      <c r="D65" s="82"/>
      <c r="E65" s="82"/>
      <c r="F65" s="82"/>
      <c r="G65" s="82"/>
      <c r="H65" s="82"/>
      <c r="I65" s="82"/>
      <c r="J65" s="82"/>
    </row>
    <row r="66" spans="1:10" x14ac:dyDescent="0.25">
      <c r="A66" s="82"/>
      <c r="B66" s="82"/>
      <c r="C66" s="82"/>
      <c r="D66" s="82"/>
      <c r="E66" s="82"/>
    </row>
    <row r="67" spans="1:10" x14ac:dyDescent="0.25">
      <c r="A67" s="82"/>
      <c r="B67" s="82"/>
      <c r="C67" s="82"/>
      <c r="D67" s="82"/>
      <c r="E67" s="82"/>
    </row>
    <row r="68" spans="1:10" x14ac:dyDescent="0.25">
      <c r="A68" s="82"/>
      <c r="B68" s="82"/>
      <c r="C68" s="82"/>
      <c r="D68" s="82"/>
      <c r="E68" s="82"/>
    </row>
    <row r="69" spans="1:10" x14ac:dyDescent="0.25">
      <c r="A69" s="82"/>
      <c r="B69" s="82"/>
      <c r="C69" s="82"/>
      <c r="D69" s="82"/>
      <c r="E69" s="82"/>
    </row>
    <row r="70" spans="1:10" x14ac:dyDescent="0.25">
      <c r="A70" s="82"/>
      <c r="B70" s="82"/>
      <c r="C70" s="82"/>
      <c r="D70" s="82"/>
      <c r="E70" s="82"/>
    </row>
    <row r="71" spans="1:10" x14ac:dyDescent="0.25">
      <c r="A71" s="82"/>
      <c r="B71" s="82"/>
      <c r="C71" s="82"/>
      <c r="D71" s="82"/>
      <c r="E71" s="82"/>
    </row>
    <row r="72" spans="1:10" x14ac:dyDescent="0.25">
      <c r="A72" s="82"/>
      <c r="B72" s="82"/>
      <c r="C72" s="82"/>
      <c r="D72" s="82"/>
      <c r="E72" s="82"/>
    </row>
    <row r="73" spans="1:10" x14ac:dyDescent="0.25">
      <c r="A73" s="82"/>
      <c r="B73" s="82"/>
      <c r="C73" s="82"/>
      <c r="D73" s="82"/>
      <c r="E73" s="82"/>
    </row>
    <row r="74" spans="1:10" x14ac:dyDescent="0.25">
      <c r="A74" s="82"/>
      <c r="B74" s="82"/>
      <c r="C74" s="82"/>
      <c r="D74" s="82"/>
      <c r="E74" s="82"/>
    </row>
    <row r="75" spans="1:10" x14ac:dyDescent="0.25">
      <c r="A75" s="82"/>
      <c r="B75" s="82"/>
      <c r="C75" s="82"/>
      <c r="D75" s="82"/>
      <c r="E75" s="82"/>
    </row>
    <row r="76" spans="1:10" x14ac:dyDescent="0.25">
      <c r="A76" s="82"/>
      <c r="B76" s="82"/>
      <c r="C76" s="82"/>
      <c r="D76" s="82"/>
      <c r="E76" s="82"/>
    </row>
    <row r="77" spans="1:10" x14ac:dyDescent="0.25">
      <c r="A77" s="82"/>
      <c r="B77" s="82"/>
      <c r="C77" s="82"/>
      <c r="D77" s="82"/>
      <c r="E77" s="82"/>
    </row>
    <row r="78" spans="1:10" x14ac:dyDescent="0.25">
      <c r="A78" s="82"/>
      <c r="B78" s="82"/>
      <c r="C78" s="82"/>
      <c r="D78" s="82"/>
      <c r="E78" s="82"/>
    </row>
    <row r="79" spans="1:10" x14ac:dyDescent="0.25">
      <c r="A79" s="82"/>
      <c r="B79" s="82"/>
      <c r="C79" s="82"/>
      <c r="D79" s="82"/>
      <c r="E79" s="82"/>
    </row>
    <row r="80" spans="1:10" x14ac:dyDescent="0.25">
      <c r="A80" s="82"/>
      <c r="B80" s="82"/>
      <c r="C80" s="82"/>
      <c r="D80" s="82"/>
      <c r="E80" s="82"/>
    </row>
    <row r="81" spans="1:5" x14ac:dyDescent="0.25">
      <c r="A81" s="82"/>
      <c r="B81" s="82"/>
      <c r="C81" s="82"/>
      <c r="D81" s="82"/>
      <c r="E81" s="82"/>
    </row>
    <row r="82" spans="1:5" x14ac:dyDescent="0.25">
      <c r="A82" s="82"/>
      <c r="B82" s="82"/>
      <c r="C82" s="82"/>
      <c r="D82" s="82"/>
      <c r="E82" s="82"/>
    </row>
    <row r="83" spans="1:5" x14ac:dyDescent="0.25">
      <c r="A83" s="82"/>
      <c r="B83" s="82"/>
      <c r="C83" s="82"/>
      <c r="D83" s="82"/>
      <c r="E83" s="82"/>
    </row>
    <row r="84" spans="1:5" x14ac:dyDescent="0.25">
      <c r="A84" s="82"/>
      <c r="B84" s="82"/>
      <c r="C84" s="82"/>
      <c r="D84" s="82"/>
      <c r="E84" s="82"/>
    </row>
    <row r="85" spans="1:5" x14ac:dyDescent="0.25">
      <c r="A85" s="82"/>
      <c r="B85" s="82"/>
      <c r="C85" s="82"/>
      <c r="D85" s="82"/>
      <c r="E85" s="82"/>
    </row>
    <row r="86" spans="1:5" x14ac:dyDescent="0.25">
      <c r="A86" s="82"/>
      <c r="B86" s="82"/>
      <c r="C86" s="82"/>
      <c r="D86" s="82"/>
      <c r="E86" s="82"/>
    </row>
    <row r="87" spans="1:5" x14ac:dyDescent="0.25">
      <c r="A87" s="82"/>
      <c r="B87" s="82"/>
      <c r="C87" s="82"/>
      <c r="D87" s="82"/>
      <c r="E87" s="82"/>
    </row>
    <row r="88" spans="1:5" x14ac:dyDescent="0.25">
      <c r="A88" s="82"/>
      <c r="B88" s="82"/>
      <c r="C88" s="82"/>
      <c r="D88" s="82"/>
      <c r="E88" s="82"/>
    </row>
    <row r="89" spans="1:5" x14ac:dyDescent="0.25">
      <c r="A89" s="82"/>
      <c r="B89" s="82"/>
      <c r="C89" s="82"/>
      <c r="D89" s="82"/>
      <c r="E89" s="82"/>
    </row>
    <row r="119" spans="4:4" x14ac:dyDescent="0.25">
      <c r="D119" s="121"/>
    </row>
    <row r="154" spans="11:11" x14ac:dyDescent="0.25">
      <c r="K154" s="121"/>
    </row>
    <row r="155" spans="11:11" x14ac:dyDescent="0.25">
      <c r="K155" s="121"/>
    </row>
    <row r="156" spans="11:11" x14ac:dyDescent="0.25">
      <c r="K156" s="121"/>
    </row>
    <row r="186" spans="13:13" x14ac:dyDescent="0.25">
      <c r="M186" s="121"/>
    </row>
    <row r="187" spans="13:13" x14ac:dyDescent="0.25">
      <c r="M187" s="121"/>
    </row>
    <row r="188" spans="13:13" x14ac:dyDescent="0.25">
      <c r="M188" s="121"/>
    </row>
    <row r="189" spans="13:13" x14ac:dyDescent="0.25">
      <c r="M189" s="121"/>
    </row>
    <row r="190" spans="13:13" x14ac:dyDescent="0.25">
      <c r="M190" s="121"/>
    </row>
    <row r="191" spans="13:13" x14ac:dyDescent="0.25">
      <c r="M191" s="121"/>
    </row>
    <row r="192" spans="13:13" x14ac:dyDescent="0.25">
      <c r="M192" s="121"/>
    </row>
    <row r="193" spans="13:13" x14ac:dyDescent="0.25">
      <c r="M193" s="121"/>
    </row>
    <row r="194" spans="13:13" x14ac:dyDescent="0.25">
      <c r="M194" s="121"/>
    </row>
    <row r="195" spans="13:13" x14ac:dyDescent="0.25">
      <c r="M195" s="121"/>
    </row>
    <row r="196" spans="13:13" x14ac:dyDescent="0.25">
      <c r="M196" s="121"/>
    </row>
    <row r="197" spans="13:13" x14ac:dyDescent="0.25">
      <c r="M197" s="121"/>
    </row>
    <row r="198" spans="13:13" x14ac:dyDescent="0.25">
      <c r="M198" s="121"/>
    </row>
    <row r="199" spans="13:13" x14ac:dyDescent="0.25">
      <c r="M199" s="121"/>
    </row>
    <row r="200" spans="13:13" x14ac:dyDescent="0.25">
      <c r="M200" s="121"/>
    </row>
    <row r="201" spans="13:13" x14ac:dyDescent="0.25">
      <c r="M201" s="121"/>
    </row>
    <row r="202" spans="13:13" x14ac:dyDescent="0.25">
      <c r="M202" s="121"/>
    </row>
    <row r="203" spans="13:13" x14ac:dyDescent="0.25">
      <c r="M203" s="121"/>
    </row>
    <row r="204" spans="13:13" x14ac:dyDescent="0.25">
      <c r="M204" s="121"/>
    </row>
    <row r="205" spans="13:13" x14ac:dyDescent="0.25">
      <c r="M205" s="121"/>
    </row>
    <row r="206" spans="13:13" x14ac:dyDescent="0.25">
      <c r="M206" s="121"/>
    </row>
    <row r="207" spans="13:13" x14ac:dyDescent="0.25">
      <c r="M207" s="121"/>
    </row>
    <row r="208" spans="13:13" x14ac:dyDescent="0.25">
      <c r="M208" s="121"/>
    </row>
    <row r="209" spans="13:14" x14ac:dyDescent="0.25">
      <c r="M209" s="121"/>
    </row>
    <row r="210" spans="13:14" x14ac:dyDescent="0.25">
      <c r="M210" s="121"/>
    </row>
    <row r="211" spans="13:14" x14ac:dyDescent="0.25">
      <c r="M211" s="121"/>
    </row>
    <row r="212" spans="13:14" x14ac:dyDescent="0.25">
      <c r="M212" s="121"/>
    </row>
    <row r="213" spans="13:14" x14ac:dyDescent="0.25">
      <c r="M213" s="121"/>
      <c r="N213" s="121"/>
    </row>
    <row r="214" spans="13:14" x14ac:dyDescent="0.25">
      <c r="M214" s="121"/>
    </row>
    <row r="215" spans="13:14" x14ac:dyDescent="0.25">
      <c r="M215" s="121"/>
    </row>
    <row r="216" spans="13:14" x14ac:dyDescent="0.25">
      <c r="M216" s="121"/>
    </row>
    <row r="217" spans="13:14" x14ac:dyDescent="0.25">
      <c r="M217" s="121"/>
    </row>
    <row r="218" spans="13:14" x14ac:dyDescent="0.25">
      <c r="M218" s="121"/>
    </row>
    <row r="219" spans="13:14" x14ac:dyDescent="0.25">
      <c r="M219" s="121"/>
    </row>
    <row r="220" spans="13:14" x14ac:dyDescent="0.25">
      <c r="N220" s="122"/>
    </row>
  </sheetData>
  <pageMargins left="0.75" right="0.75" top="1" bottom="0.75" header="0.3" footer="0.3"/>
  <pageSetup scale="98" orientation="portrait" r:id="rId1"/>
  <headerFooter alignWithMargins="0">
    <oddHeader xml:space="preserve">&amp;R&amp;G     </oddHeader>
    <oddFooter>&amp;C&amp;A</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N214"/>
  <sheetViews>
    <sheetView showGridLines="0" showZeros="0" zoomScaleNormal="100" workbookViewId="0"/>
  </sheetViews>
  <sheetFormatPr defaultColWidth="12.54296875" defaultRowHeight="12.5" x14ac:dyDescent="0.25"/>
  <cols>
    <col min="1" max="1" width="42" style="69" customWidth="1"/>
    <col min="2" max="5" width="11.7265625" style="69" customWidth="1"/>
    <col min="6" max="6" width="12.54296875" style="69" customWidth="1"/>
    <col min="7" max="7" width="26.453125" style="69" customWidth="1"/>
    <col min="8" max="8" width="10.81640625" style="69" customWidth="1"/>
    <col min="9" max="16384" width="12.54296875" style="69"/>
  </cols>
  <sheetData>
    <row r="1" spans="1:10" ht="15.5" thickBot="1" x14ac:dyDescent="0.3">
      <c r="A1" s="125" t="s">
        <v>52</v>
      </c>
      <c r="B1" s="79"/>
      <c r="C1" s="80" t="s">
        <v>130</v>
      </c>
      <c r="D1" s="81"/>
      <c r="E1" s="262">
        <f>INPUTS!C2</f>
        <v>2022</v>
      </c>
      <c r="F1" s="82"/>
      <c r="G1" s="82"/>
      <c r="H1" s="82"/>
      <c r="I1" s="82"/>
      <c r="J1" s="82"/>
    </row>
    <row r="2" spans="1:10" ht="13.5" thickBot="1" x14ac:dyDescent="0.3">
      <c r="A2" s="126" t="s">
        <v>0</v>
      </c>
      <c r="B2" s="83" t="s">
        <v>1</v>
      </c>
      <c r="C2" s="83" t="s">
        <v>2</v>
      </c>
      <c r="D2" s="83" t="s">
        <v>3</v>
      </c>
      <c r="E2" s="127" t="s">
        <v>4</v>
      </c>
      <c r="F2" s="82"/>
      <c r="G2" s="82"/>
      <c r="H2" s="82"/>
      <c r="I2" s="82"/>
      <c r="J2" s="82"/>
    </row>
    <row r="3" spans="1:10" ht="13.5" thickTop="1" x14ac:dyDescent="0.25">
      <c r="A3" s="128" t="s">
        <v>5</v>
      </c>
      <c r="B3" s="84"/>
      <c r="C3" s="84"/>
      <c r="D3" s="84"/>
      <c r="E3" s="129"/>
      <c r="F3" s="82"/>
      <c r="G3" s="82"/>
      <c r="H3" s="82"/>
      <c r="I3" s="82"/>
      <c r="J3" s="82"/>
    </row>
    <row r="4" spans="1:10" ht="13.5" thickBot="1" x14ac:dyDescent="0.3">
      <c r="A4" s="130" t="s">
        <v>52</v>
      </c>
      <c r="B4" s="85" t="s">
        <v>7</v>
      </c>
      <c r="C4" s="85">
        <v>75</v>
      </c>
      <c r="D4" s="131">
        <f>INPUTS!C6</f>
        <v>7.88</v>
      </c>
      <c r="E4" s="160">
        <f>C4*D4</f>
        <v>591</v>
      </c>
      <c r="F4" s="82"/>
      <c r="G4" s="82"/>
      <c r="H4" s="82"/>
      <c r="I4" s="82"/>
      <c r="J4" s="82"/>
    </row>
    <row r="5" spans="1:10" ht="13" x14ac:dyDescent="0.25">
      <c r="A5" s="260" t="s">
        <v>8</v>
      </c>
      <c r="B5" s="161"/>
      <c r="C5" s="161"/>
      <c r="D5" s="162"/>
      <c r="E5" s="163"/>
      <c r="F5" s="82"/>
      <c r="G5" s="82"/>
      <c r="H5" s="82"/>
      <c r="I5" s="82"/>
      <c r="J5" s="82"/>
    </row>
    <row r="6" spans="1:10" ht="13" x14ac:dyDescent="0.25">
      <c r="A6" s="72" t="s">
        <v>9</v>
      </c>
      <c r="B6" s="73" t="s">
        <v>14</v>
      </c>
      <c r="C6" s="89">
        <v>150</v>
      </c>
      <c r="D6" s="97">
        <f>INPUTS!C16</f>
        <v>0.4</v>
      </c>
      <c r="E6" s="132">
        <f t="shared" ref="E6:E22" si="0">C6*D6</f>
        <v>60</v>
      </c>
      <c r="F6" s="82"/>
      <c r="G6" s="91"/>
      <c r="H6" s="82"/>
      <c r="I6" s="82"/>
      <c r="J6" s="82"/>
    </row>
    <row r="7" spans="1:10" ht="13.5" thickBot="1" x14ac:dyDescent="0.3">
      <c r="A7" s="71" t="s">
        <v>48</v>
      </c>
      <c r="B7" s="73" t="s">
        <v>12</v>
      </c>
      <c r="C7" s="73">
        <v>1</v>
      </c>
      <c r="D7" s="97">
        <f>INPUTS!C50</f>
        <v>0.3</v>
      </c>
      <c r="E7" s="132">
        <f t="shared" si="0"/>
        <v>0.3</v>
      </c>
      <c r="F7" s="82"/>
      <c r="G7" s="82"/>
      <c r="H7" s="82"/>
      <c r="I7" s="82"/>
      <c r="J7" s="82"/>
    </row>
    <row r="8" spans="1:10" ht="13" x14ac:dyDescent="0.25">
      <c r="A8" s="72" t="s">
        <v>13</v>
      </c>
      <c r="B8" s="73" t="s">
        <v>14</v>
      </c>
      <c r="C8" s="70">
        <v>70</v>
      </c>
      <c r="D8" s="97">
        <f>INPUTS!C18</f>
        <v>1.02</v>
      </c>
      <c r="E8" s="132">
        <f t="shared" si="0"/>
        <v>71.400000000000006</v>
      </c>
      <c r="F8" s="82"/>
      <c r="G8" s="242" t="s">
        <v>99</v>
      </c>
      <c r="H8" s="243"/>
      <c r="I8" s="82"/>
      <c r="J8" s="82"/>
    </row>
    <row r="9" spans="1:10" ht="13" x14ac:dyDescent="0.25">
      <c r="A9" s="72" t="s">
        <v>15</v>
      </c>
      <c r="B9" s="73" t="s">
        <v>14</v>
      </c>
      <c r="C9" s="73">
        <v>40</v>
      </c>
      <c r="D9" s="97">
        <f>INPUTS!C19</f>
        <v>0.89</v>
      </c>
      <c r="E9" s="132">
        <f t="shared" si="0"/>
        <v>35.6</v>
      </c>
      <c r="F9" s="93"/>
      <c r="G9" s="244"/>
      <c r="H9" s="245"/>
      <c r="I9" s="82"/>
      <c r="J9" s="82"/>
    </row>
    <row r="10" spans="1:10" ht="13" x14ac:dyDescent="0.25">
      <c r="A10" s="72" t="s">
        <v>16</v>
      </c>
      <c r="B10" s="73" t="s">
        <v>14</v>
      </c>
      <c r="C10" s="73">
        <v>40</v>
      </c>
      <c r="D10" s="97">
        <f>INPUTS!C20</f>
        <v>0.69</v>
      </c>
      <c r="E10" s="132">
        <f t="shared" si="0"/>
        <v>27.599999999999998</v>
      </c>
      <c r="F10" s="93"/>
      <c r="G10" s="246" t="s">
        <v>98</v>
      </c>
      <c r="H10" s="247">
        <f>E36/C4</f>
        <v>6.5290973333333326</v>
      </c>
      <c r="I10" s="82"/>
      <c r="J10" s="82"/>
    </row>
    <row r="11" spans="1:10" ht="13" x14ac:dyDescent="0.25">
      <c r="A11" s="72" t="s">
        <v>17</v>
      </c>
      <c r="B11" s="73" t="s">
        <v>18</v>
      </c>
      <c r="C11" s="73">
        <v>0.5</v>
      </c>
      <c r="D11" s="97">
        <f>INPUTS!C23</f>
        <v>36</v>
      </c>
      <c r="E11" s="132">
        <f t="shared" si="0"/>
        <v>18</v>
      </c>
      <c r="F11" s="93"/>
      <c r="G11" s="246" t="s">
        <v>100</v>
      </c>
      <c r="H11" s="247">
        <f>E24/C4</f>
        <v>3.5279219999999993</v>
      </c>
      <c r="I11" s="82"/>
      <c r="J11" s="82"/>
    </row>
    <row r="12" spans="1:10" ht="13" x14ac:dyDescent="0.25">
      <c r="A12" s="72"/>
      <c r="B12" s="73"/>
      <c r="C12" s="73"/>
      <c r="D12" s="94"/>
      <c r="E12" s="135">
        <f t="shared" si="0"/>
        <v>0</v>
      </c>
      <c r="F12" s="93"/>
      <c r="G12" s="246" t="s">
        <v>102</v>
      </c>
      <c r="H12" s="247">
        <f>E35/C4</f>
        <v>3.0011753333333333</v>
      </c>
      <c r="I12" s="82"/>
      <c r="J12" s="82"/>
    </row>
    <row r="13" spans="1:10" ht="13" x14ac:dyDescent="0.25">
      <c r="A13" s="72" t="s">
        <v>169</v>
      </c>
      <c r="B13" s="73" t="s">
        <v>49</v>
      </c>
      <c r="C13" s="164">
        <v>0.8</v>
      </c>
      <c r="D13" s="97">
        <f>INPUTS!C35</f>
        <v>7.9</v>
      </c>
      <c r="E13" s="305">
        <f t="shared" si="0"/>
        <v>6.32</v>
      </c>
      <c r="F13" s="82"/>
      <c r="G13" s="246" t="s">
        <v>103</v>
      </c>
      <c r="H13" s="247">
        <f>H11+H12</f>
        <v>6.5290973333333326</v>
      </c>
      <c r="I13" s="82"/>
      <c r="J13" s="82"/>
    </row>
    <row r="14" spans="1:10" ht="13.5" thickBot="1" x14ac:dyDescent="0.3">
      <c r="A14" s="72" t="s">
        <v>61</v>
      </c>
      <c r="B14" s="73" t="s">
        <v>62</v>
      </c>
      <c r="C14" s="317">
        <v>1</v>
      </c>
      <c r="D14" s="97">
        <f>INPUTS!C42</f>
        <v>0.99</v>
      </c>
      <c r="E14" s="305">
        <f t="shared" si="0"/>
        <v>0.99</v>
      </c>
      <c r="F14" s="82"/>
      <c r="G14" s="248" t="s">
        <v>101</v>
      </c>
      <c r="H14" s="249">
        <f>E37/C4</f>
        <v>1.3509026666666675</v>
      </c>
      <c r="I14" s="82"/>
      <c r="J14" s="82"/>
    </row>
    <row r="15" spans="1:10" ht="13" x14ac:dyDescent="0.25">
      <c r="A15" s="165" t="s">
        <v>53</v>
      </c>
      <c r="B15" s="166" t="s">
        <v>49</v>
      </c>
      <c r="C15" s="204">
        <v>2</v>
      </c>
      <c r="D15" s="306">
        <f>INPUTS!C44</f>
        <v>0.72</v>
      </c>
      <c r="E15" s="305">
        <f>C15*D15</f>
        <v>1.44</v>
      </c>
      <c r="F15" s="93"/>
      <c r="I15" s="82"/>
      <c r="J15" s="82"/>
    </row>
    <row r="16" spans="1:10" ht="13" x14ac:dyDescent="0.25">
      <c r="A16" s="71" t="s">
        <v>170</v>
      </c>
      <c r="B16" s="70" t="s">
        <v>49</v>
      </c>
      <c r="C16" s="204">
        <v>1.5</v>
      </c>
      <c r="D16" s="274">
        <f>INPUTS!C48</f>
        <v>5.32</v>
      </c>
      <c r="E16" s="305">
        <f t="shared" si="0"/>
        <v>7.98</v>
      </c>
      <c r="F16" s="93"/>
      <c r="G16" s="91"/>
      <c r="H16" s="82"/>
      <c r="I16" s="82"/>
      <c r="J16" s="82"/>
    </row>
    <row r="17" spans="1:10" ht="13" x14ac:dyDescent="0.25">
      <c r="A17" s="72" t="s">
        <v>176</v>
      </c>
      <c r="B17" s="73" t="s">
        <v>49</v>
      </c>
      <c r="C17" s="164">
        <v>6.5</v>
      </c>
      <c r="D17" s="97">
        <f>INPUTS!C39</f>
        <v>1.9</v>
      </c>
      <c r="E17" s="305">
        <f t="shared" si="0"/>
        <v>12.35</v>
      </c>
      <c r="F17" s="82"/>
      <c r="G17" s="82"/>
      <c r="H17" s="82"/>
      <c r="I17" s="82"/>
      <c r="J17" s="82"/>
    </row>
    <row r="18" spans="1:10" ht="13" x14ac:dyDescent="0.25">
      <c r="A18" s="72" t="s">
        <v>204</v>
      </c>
      <c r="B18" s="73" t="s">
        <v>49</v>
      </c>
      <c r="C18" s="319">
        <v>3</v>
      </c>
      <c r="D18" s="296">
        <f>INPUTS!C46</f>
        <v>1.05</v>
      </c>
      <c r="E18" s="320">
        <f t="shared" si="0"/>
        <v>3.1500000000000004</v>
      </c>
      <c r="F18" s="93"/>
      <c r="G18" s="91"/>
      <c r="H18" s="82"/>
      <c r="I18" s="82"/>
      <c r="J18" s="82"/>
    </row>
    <row r="19" spans="1:10" ht="13" x14ac:dyDescent="0.25">
      <c r="A19" s="72"/>
      <c r="B19" s="317"/>
      <c r="C19" s="73"/>
      <c r="D19" s="97"/>
      <c r="E19" s="325"/>
      <c r="F19" s="93"/>
      <c r="G19" s="91"/>
      <c r="H19" s="82"/>
      <c r="I19" s="82"/>
      <c r="J19" s="82"/>
    </row>
    <row r="20" spans="1:10" ht="13" x14ac:dyDescent="0.25">
      <c r="A20" s="72" t="s">
        <v>220</v>
      </c>
      <c r="B20" s="204" t="s">
        <v>12</v>
      </c>
      <c r="C20" s="324">
        <v>1</v>
      </c>
      <c r="D20" s="304">
        <f>INPUTS!C54</f>
        <v>9.18</v>
      </c>
      <c r="E20" s="325">
        <f t="shared" si="0"/>
        <v>9.18</v>
      </c>
      <c r="F20" s="93"/>
      <c r="G20" s="91"/>
      <c r="H20" s="82"/>
      <c r="I20" s="82"/>
      <c r="J20" s="82"/>
    </row>
    <row r="21" spans="1:10" ht="13" x14ac:dyDescent="0.25">
      <c r="A21" s="71"/>
      <c r="B21" s="318"/>
      <c r="C21" s="70"/>
      <c r="D21" s="136"/>
      <c r="E21" s="326">
        <f t="shared" si="0"/>
        <v>0</v>
      </c>
      <c r="F21" s="93"/>
      <c r="G21" s="91"/>
      <c r="H21" s="82"/>
      <c r="I21" s="82"/>
      <c r="J21" s="82"/>
    </row>
    <row r="22" spans="1:10" ht="13" x14ac:dyDescent="0.25">
      <c r="A22" s="72"/>
      <c r="B22" s="73"/>
      <c r="C22" s="321"/>
      <c r="D22" s="322"/>
      <c r="E22" s="323">
        <f t="shared" si="0"/>
        <v>0</v>
      </c>
      <c r="F22" s="93"/>
      <c r="G22" s="91"/>
      <c r="H22" s="82"/>
      <c r="I22" s="82"/>
      <c r="J22" s="82"/>
    </row>
    <row r="23" spans="1:10" ht="13" x14ac:dyDescent="0.25">
      <c r="A23" s="72" t="s">
        <v>22</v>
      </c>
      <c r="B23" s="97">
        <f>SUM(E6:E17)</f>
        <v>241.97999999999996</v>
      </c>
      <c r="C23" s="73">
        <v>0.5</v>
      </c>
      <c r="D23" s="98">
        <v>8.5000000000000006E-2</v>
      </c>
      <c r="E23" s="132">
        <f>B23*C23*D23</f>
        <v>10.284149999999999</v>
      </c>
      <c r="F23" s="93"/>
      <c r="G23" s="91"/>
      <c r="H23" s="82"/>
      <c r="I23" s="82"/>
      <c r="J23" s="82"/>
    </row>
    <row r="24" spans="1:10" ht="13.5" thickBot="1" x14ac:dyDescent="0.3">
      <c r="A24" s="142" t="s">
        <v>23</v>
      </c>
      <c r="B24" s="99"/>
      <c r="C24" s="99"/>
      <c r="D24" s="100"/>
      <c r="E24" s="143">
        <f>SUM(E5:E23)</f>
        <v>264.59414999999996</v>
      </c>
      <c r="F24" s="82"/>
      <c r="G24" s="82"/>
      <c r="H24" s="82"/>
      <c r="I24" s="82"/>
      <c r="J24" s="82"/>
    </row>
    <row r="25" spans="1:10" ht="13" x14ac:dyDescent="0.25">
      <c r="A25" s="169" t="s">
        <v>24</v>
      </c>
      <c r="B25" s="170"/>
      <c r="C25" s="171"/>
      <c r="D25" s="170"/>
      <c r="E25" s="172"/>
      <c r="F25" s="82"/>
      <c r="G25" s="82"/>
      <c r="H25" s="82"/>
      <c r="I25" s="82"/>
      <c r="J25" s="82"/>
    </row>
    <row r="26" spans="1:10" ht="13" x14ac:dyDescent="0.25">
      <c r="A26" s="72" t="s">
        <v>54</v>
      </c>
      <c r="B26" s="73" t="s">
        <v>12</v>
      </c>
      <c r="C26" s="73">
        <v>1</v>
      </c>
      <c r="D26" s="97">
        <f>INPUTS!C62</f>
        <v>8.57</v>
      </c>
      <c r="E26" s="132">
        <f t="shared" ref="E26:E31" si="1">D26*C26</f>
        <v>8.57</v>
      </c>
      <c r="F26" s="82"/>
      <c r="G26" s="82"/>
      <c r="H26" s="82"/>
      <c r="I26" s="82"/>
      <c r="J26" s="82"/>
    </row>
    <row r="27" spans="1:10" ht="13" x14ac:dyDescent="0.25">
      <c r="A27" s="72" t="s">
        <v>120</v>
      </c>
      <c r="B27" s="73" t="s">
        <v>12</v>
      </c>
      <c r="C27" s="73">
        <v>2</v>
      </c>
      <c r="D27" s="97">
        <f>INPUTS!C61</f>
        <v>18.8</v>
      </c>
      <c r="E27" s="132">
        <f t="shared" si="1"/>
        <v>37.6</v>
      </c>
      <c r="F27" s="82"/>
      <c r="G27" s="82"/>
      <c r="H27" s="82"/>
      <c r="I27" s="82"/>
      <c r="J27" s="82"/>
    </row>
    <row r="28" spans="1:10" ht="13" x14ac:dyDescent="0.25">
      <c r="A28" s="74" t="s">
        <v>121</v>
      </c>
      <c r="B28" s="73" t="s">
        <v>12</v>
      </c>
      <c r="C28" s="73">
        <v>1</v>
      </c>
      <c r="D28" s="97">
        <f>INPUTS!C75</f>
        <v>9.77</v>
      </c>
      <c r="E28" s="132">
        <f t="shared" si="1"/>
        <v>9.77</v>
      </c>
      <c r="F28" s="82"/>
      <c r="G28" s="82"/>
      <c r="H28" s="82"/>
      <c r="I28" s="82"/>
      <c r="J28" s="82"/>
    </row>
    <row r="29" spans="1:10" ht="13" x14ac:dyDescent="0.25">
      <c r="A29" s="72" t="s">
        <v>56</v>
      </c>
      <c r="B29" s="73" t="s">
        <v>12</v>
      </c>
      <c r="C29" s="73">
        <v>2</v>
      </c>
      <c r="D29" s="97">
        <f>INPUTS!C67</f>
        <v>9.42</v>
      </c>
      <c r="E29" s="132">
        <f t="shared" si="1"/>
        <v>18.84</v>
      </c>
      <c r="F29" s="82"/>
      <c r="G29" s="82"/>
      <c r="H29" s="82"/>
      <c r="I29" s="82"/>
      <c r="J29" s="82"/>
    </row>
    <row r="30" spans="1:10" ht="13" x14ac:dyDescent="0.25">
      <c r="A30" s="72" t="s">
        <v>31</v>
      </c>
      <c r="B30" s="73" t="s">
        <v>12</v>
      </c>
      <c r="C30" s="73">
        <v>1</v>
      </c>
      <c r="D30" s="97">
        <f>INPUTS!C79</f>
        <v>34.880000000000003</v>
      </c>
      <c r="E30" s="132">
        <f t="shared" si="1"/>
        <v>34.880000000000003</v>
      </c>
      <c r="F30" s="82"/>
      <c r="G30" s="82"/>
      <c r="H30" s="82"/>
      <c r="I30" s="82"/>
      <c r="J30" s="82"/>
    </row>
    <row r="31" spans="1:10" ht="13" x14ac:dyDescent="0.25">
      <c r="A31" s="72" t="s">
        <v>32</v>
      </c>
      <c r="B31" s="73" t="s">
        <v>7</v>
      </c>
      <c r="C31" s="73">
        <v>75</v>
      </c>
      <c r="D31" s="97">
        <f>INPUTS!C80</f>
        <v>0.19</v>
      </c>
      <c r="E31" s="132">
        <f t="shared" si="1"/>
        <v>14.25</v>
      </c>
      <c r="F31" s="82"/>
      <c r="G31" s="82"/>
      <c r="H31" s="82"/>
      <c r="I31" s="82"/>
      <c r="J31" s="82"/>
    </row>
    <row r="32" spans="1:10" ht="13" x14ac:dyDescent="0.25">
      <c r="A32" s="72" t="s">
        <v>69</v>
      </c>
      <c r="B32" s="147">
        <f>SUM(E26:E29)</f>
        <v>74.78</v>
      </c>
      <c r="C32" s="148">
        <v>0.5</v>
      </c>
      <c r="D32" s="98">
        <v>8.5000000000000006E-2</v>
      </c>
      <c r="E32" s="307">
        <f>B32*C32*D32</f>
        <v>3.1781500000000005</v>
      </c>
      <c r="F32" s="82"/>
      <c r="G32" s="82"/>
      <c r="H32" s="82"/>
      <c r="I32" s="82"/>
      <c r="J32" s="82"/>
    </row>
    <row r="33" spans="1:13" ht="13" x14ac:dyDescent="0.25">
      <c r="A33" s="72"/>
      <c r="B33" s="73"/>
      <c r="C33" s="73"/>
      <c r="D33" s="94"/>
      <c r="E33" s="135">
        <f>D33*C33</f>
        <v>0</v>
      </c>
      <c r="F33" s="82"/>
      <c r="G33" s="82"/>
      <c r="H33" s="82"/>
      <c r="I33" s="82"/>
      <c r="J33" s="82"/>
    </row>
    <row r="34" spans="1:13" ht="13" x14ac:dyDescent="0.25">
      <c r="A34" s="72" t="s">
        <v>33</v>
      </c>
      <c r="B34" s="73" t="s">
        <v>12</v>
      </c>
      <c r="C34" s="73">
        <v>1</v>
      </c>
      <c r="D34" s="97">
        <f>INPUTS!C81</f>
        <v>98</v>
      </c>
      <c r="E34" s="132">
        <f>D34*C34</f>
        <v>98</v>
      </c>
      <c r="F34" s="82"/>
      <c r="G34" s="82"/>
      <c r="H34" s="82"/>
      <c r="I34" s="82"/>
      <c r="J34" s="82"/>
    </row>
    <row r="35" spans="1:13" ht="13.5" thickBot="1" x14ac:dyDescent="0.3">
      <c r="A35" s="173" t="s">
        <v>34</v>
      </c>
      <c r="B35" s="174"/>
      <c r="C35" s="174"/>
      <c r="D35" s="175"/>
      <c r="E35" s="176">
        <f>SUM(E26:E34)</f>
        <v>225.08814999999998</v>
      </c>
      <c r="F35" s="82"/>
      <c r="G35" s="82"/>
      <c r="H35" s="82"/>
      <c r="I35" s="82"/>
      <c r="J35" s="82"/>
    </row>
    <row r="36" spans="1:13" ht="13" x14ac:dyDescent="0.25">
      <c r="A36" s="177" t="s">
        <v>35</v>
      </c>
      <c r="B36" s="178"/>
      <c r="C36" s="178"/>
      <c r="D36" s="179"/>
      <c r="E36" s="180">
        <f>E24+E35</f>
        <v>489.68229999999994</v>
      </c>
      <c r="F36" s="82"/>
      <c r="G36" s="91"/>
      <c r="H36" s="82"/>
      <c r="I36" s="82"/>
      <c r="J36" s="82"/>
    </row>
    <row r="37" spans="1:13" ht="13.5" thickBot="1" x14ac:dyDescent="0.3">
      <c r="A37" s="149" t="s">
        <v>36</v>
      </c>
      <c r="B37" s="105"/>
      <c r="C37" s="108"/>
      <c r="D37" s="109"/>
      <c r="E37" s="151">
        <f>+E4-E24-E35</f>
        <v>101.31770000000006</v>
      </c>
      <c r="F37" s="93"/>
      <c r="G37" s="91"/>
      <c r="H37" s="82"/>
      <c r="I37" s="82"/>
      <c r="J37" s="82"/>
    </row>
    <row r="38" spans="1:13" ht="13.5" thickTop="1" x14ac:dyDescent="0.25">
      <c r="A38" s="152"/>
      <c r="B38" s="110"/>
      <c r="C38" s="111"/>
      <c r="D38" s="112" t="s">
        <v>200</v>
      </c>
      <c r="E38" s="153"/>
      <c r="F38" s="82"/>
      <c r="G38" s="82"/>
      <c r="H38" s="82"/>
      <c r="I38" s="82"/>
      <c r="J38" s="82"/>
    </row>
    <row r="39" spans="1:13" ht="13" x14ac:dyDescent="0.25">
      <c r="A39" s="154" t="s">
        <v>37</v>
      </c>
      <c r="B39" s="113" t="s">
        <v>195</v>
      </c>
      <c r="C39" s="114">
        <f>D39*0.88</f>
        <v>6.9344000000000001</v>
      </c>
      <c r="D39" s="114">
        <f>+D4</f>
        <v>7.88</v>
      </c>
      <c r="E39" s="155">
        <f>D39*1.12</f>
        <v>8.8256000000000014</v>
      </c>
      <c r="F39" s="82"/>
      <c r="G39" s="82"/>
      <c r="H39" s="82"/>
      <c r="I39" s="82"/>
      <c r="J39" s="82"/>
    </row>
    <row r="40" spans="1:13" ht="13" x14ac:dyDescent="0.25">
      <c r="A40" s="154" t="s">
        <v>38</v>
      </c>
      <c r="B40" s="115">
        <f>B41*0.75</f>
        <v>56.25</v>
      </c>
      <c r="C40" s="87">
        <f>C39*B40-E36</f>
        <v>-99.622299999999939</v>
      </c>
      <c r="D40" s="87">
        <f>D39*B40-E36</f>
        <v>-46.432299999999941</v>
      </c>
      <c r="E40" s="151">
        <f>E39*B40-E36</f>
        <v>6.7577000000001135</v>
      </c>
      <c r="F40" s="82"/>
      <c r="G40" s="82"/>
      <c r="H40" s="82"/>
      <c r="I40" s="82"/>
      <c r="J40" s="82"/>
    </row>
    <row r="41" spans="1:13" ht="13" x14ac:dyDescent="0.25">
      <c r="A41" s="154" t="s">
        <v>39</v>
      </c>
      <c r="B41" s="115">
        <f>+C4</f>
        <v>75</v>
      </c>
      <c r="C41" s="87">
        <f>C39*B41-E36</f>
        <v>30.3977000000001</v>
      </c>
      <c r="D41" s="87">
        <f>D39*B41-E36</f>
        <v>101.31770000000006</v>
      </c>
      <c r="E41" s="151">
        <f>E39*B41-E36</f>
        <v>172.23770000000013</v>
      </c>
      <c r="F41" s="82"/>
      <c r="G41" s="82"/>
      <c r="H41" s="82"/>
      <c r="I41" s="82"/>
      <c r="J41" s="82"/>
    </row>
    <row r="42" spans="1:13" ht="13.5" thickBot="1" x14ac:dyDescent="0.3">
      <c r="A42" s="156"/>
      <c r="B42" s="157">
        <f>B41*1.25</f>
        <v>93.75</v>
      </c>
      <c r="C42" s="158">
        <f>C39*B42-E36</f>
        <v>160.41770000000008</v>
      </c>
      <c r="D42" s="158">
        <f>D39*B42-E36</f>
        <v>249.06770000000006</v>
      </c>
      <c r="E42" s="159">
        <f>E39*B42-E36</f>
        <v>337.71770000000015</v>
      </c>
      <c r="F42" s="82"/>
      <c r="G42" s="82"/>
      <c r="H42" s="82"/>
      <c r="I42" s="82"/>
      <c r="J42" s="82"/>
    </row>
    <row r="43" spans="1:13" s="76" customFormat="1" ht="13" x14ac:dyDescent="0.25">
      <c r="A43" s="117" t="s">
        <v>51</v>
      </c>
      <c r="B43" s="116"/>
      <c r="C43" s="116"/>
      <c r="D43" s="118"/>
      <c r="E43" s="118"/>
      <c r="F43" s="116"/>
      <c r="G43" s="116"/>
      <c r="H43" s="116"/>
      <c r="I43" s="116"/>
      <c r="J43" s="116"/>
    </row>
    <row r="44" spans="1:13" s="76" customFormat="1" ht="13" x14ac:dyDescent="0.25">
      <c r="A44" s="116" t="s">
        <v>46</v>
      </c>
      <c r="B44" s="116"/>
      <c r="C44" s="116"/>
      <c r="D44" s="116"/>
      <c r="E44" s="116"/>
      <c r="F44" s="116"/>
      <c r="G44" s="116"/>
      <c r="H44" s="116"/>
      <c r="I44" s="116"/>
      <c r="J44" s="116"/>
      <c r="K44" s="116"/>
      <c r="L44" s="116"/>
      <c r="M44" s="116"/>
    </row>
    <row r="45" spans="1:13" s="76" customFormat="1" ht="13" x14ac:dyDescent="0.25">
      <c r="A45" s="116" t="s">
        <v>105</v>
      </c>
      <c r="B45" s="116"/>
      <c r="C45" s="116"/>
      <c r="D45" s="116"/>
      <c r="E45" s="116"/>
      <c r="F45" s="119"/>
      <c r="G45" s="118"/>
      <c r="H45" s="116"/>
      <c r="I45" s="116"/>
      <c r="J45" s="116"/>
      <c r="K45" s="116"/>
      <c r="L45" s="116"/>
      <c r="M45" s="116"/>
    </row>
    <row r="46" spans="1:13" s="76" customFormat="1" ht="13" x14ac:dyDescent="0.25">
      <c r="A46" s="116" t="s">
        <v>106</v>
      </c>
      <c r="B46" s="116"/>
      <c r="C46" s="116"/>
      <c r="D46" s="116"/>
      <c r="E46" s="116"/>
      <c r="F46" s="119"/>
      <c r="G46" s="118"/>
      <c r="H46" s="116"/>
      <c r="I46" s="116"/>
      <c r="J46" s="116"/>
      <c r="K46" s="116"/>
      <c r="L46" s="116"/>
      <c r="M46" s="116"/>
    </row>
    <row r="47" spans="1:13" s="76" customFormat="1" ht="13" x14ac:dyDescent="0.25">
      <c r="A47" s="120" t="s">
        <v>202</v>
      </c>
      <c r="B47" s="116"/>
      <c r="C47" s="116"/>
      <c r="D47" s="116"/>
      <c r="E47" s="116"/>
      <c r="F47" s="116"/>
      <c r="G47" s="118"/>
      <c r="H47" s="116"/>
      <c r="I47" s="116"/>
      <c r="J47" s="116"/>
      <c r="K47" s="116"/>
      <c r="L47" s="116"/>
      <c r="M47" s="116"/>
    </row>
    <row r="48" spans="1:13" x14ac:dyDescent="0.25">
      <c r="A48" s="82"/>
      <c r="B48" s="82"/>
      <c r="C48" s="82"/>
      <c r="D48" s="82"/>
      <c r="E48" s="82"/>
      <c r="F48" s="93"/>
      <c r="G48" s="91"/>
      <c r="H48" s="82"/>
      <c r="I48" s="82"/>
      <c r="J48" s="82"/>
      <c r="K48" s="82"/>
      <c r="L48" s="82"/>
      <c r="M48" s="82"/>
    </row>
    <row r="49" spans="1:13" x14ac:dyDescent="0.25">
      <c r="A49" s="82"/>
      <c r="B49" s="82"/>
      <c r="C49" s="82"/>
      <c r="D49" s="82"/>
      <c r="E49" s="82"/>
      <c r="F49" s="93"/>
      <c r="G49" s="91"/>
      <c r="H49" s="82"/>
      <c r="I49" s="82"/>
      <c r="J49" s="82"/>
      <c r="K49" s="82"/>
      <c r="L49" s="82"/>
      <c r="M49" s="82"/>
    </row>
    <row r="50" spans="1:13" x14ac:dyDescent="0.25">
      <c r="A50" s="82"/>
      <c r="B50" s="82"/>
      <c r="C50" s="82"/>
      <c r="D50" s="82"/>
      <c r="E50" s="82"/>
      <c r="F50" s="82"/>
      <c r="G50" s="91"/>
      <c r="H50" s="82"/>
      <c r="I50" s="82"/>
      <c r="J50" s="82"/>
      <c r="K50" s="82"/>
      <c r="L50" s="82"/>
      <c r="M50" s="82"/>
    </row>
    <row r="51" spans="1:13" x14ac:dyDescent="0.25">
      <c r="A51" s="82"/>
      <c r="B51" s="82"/>
      <c r="C51" s="82"/>
      <c r="D51" s="82"/>
      <c r="E51" s="82"/>
      <c r="F51" s="82"/>
      <c r="G51" s="82"/>
      <c r="H51" s="82"/>
      <c r="I51" s="82"/>
      <c r="J51" s="82"/>
      <c r="K51" s="82"/>
      <c r="L51" s="82"/>
      <c r="M51" s="82"/>
    </row>
    <row r="52" spans="1:13" x14ac:dyDescent="0.25">
      <c r="A52" s="82"/>
      <c r="B52" s="82"/>
      <c r="C52" s="82"/>
      <c r="D52" s="82"/>
      <c r="E52" s="82"/>
      <c r="F52" s="82"/>
      <c r="G52" s="82"/>
      <c r="H52" s="82"/>
      <c r="I52" s="82"/>
      <c r="J52" s="82"/>
      <c r="K52" s="82"/>
      <c r="L52" s="82"/>
      <c r="M52" s="82"/>
    </row>
    <row r="53" spans="1:13" x14ac:dyDescent="0.25">
      <c r="A53" s="82"/>
      <c r="B53" s="82"/>
      <c r="C53" s="82"/>
      <c r="D53" s="82"/>
      <c r="E53" s="82"/>
      <c r="F53" s="82"/>
      <c r="G53" s="82"/>
      <c r="H53" s="82"/>
      <c r="I53" s="82"/>
      <c r="J53" s="82"/>
      <c r="K53" s="82"/>
      <c r="L53" s="82"/>
      <c r="M53" s="82"/>
    </row>
    <row r="54" spans="1:13" x14ac:dyDescent="0.25">
      <c r="A54" s="82"/>
      <c r="B54" s="82"/>
      <c r="C54" s="82"/>
      <c r="D54" s="82"/>
      <c r="E54" s="82"/>
      <c r="F54" s="82"/>
      <c r="G54" s="82"/>
      <c r="H54" s="82"/>
      <c r="I54" s="82"/>
      <c r="J54" s="82"/>
      <c r="K54" s="82"/>
      <c r="L54" s="82"/>
      <c r="M54" s="82"/>
    </row>
    <row r="55" spans="1:13" x14ac:dyDescent="0.25">
      <c r="A55" s="82"/>
      <c r="B55" s="82"/>
      <c r="C55" s="82"/>
      <c r="D55" s="82"/>
      <c r="E55" s="82"/>
      <c r="F55" s="82"/>
      <c r="G55" s="82"/>
      <c r="H55" s="82"/>
      <c r="I55" s="82"/>
      <c r="J55" s="82"/>
      <c r="K55" s="82"/>
      <c r="L55" s="82"/>
      <c r="M55" s="82"/>
    </row>
    <row r="56" spans="1:13" x14ac:dyDescent="0.25">
      <c r="A56" s="82"/>
      <c r="B56" s="82"/>
      <c r="C56" s="82"/>
      <c r="D56" s="82"/>
      <c r="E56" s="82"/>
      <c r="F56" s="82"/>
      <c r="G56" s="82"/>
      <c r="H56" s="82"/>
      <c r="I56" s="82"/>
      <c r="J56" s="82"/>
      <c r="K56" s="82"/>
      <c r="L56" s="82"/>
      <c r="M56" s="82"/>
    </row>
    <row r="57" spans="1:13" x14ac:dyDescent="0.25">
      <c r="A57" s="82"/>
      <c r="B57" s="82"/>
      <c r="C57" s="82"/>
      <c r="D57" s="82"/>
      <c r="E57" s="82"/>
      <c r="F57" s="82"/>
      <c r="G57" s="82"/>
      <c r="H57" s="82"/>
      <c r="I57" s="82"/>
      <c r="J57" s="82"/>
    </row>
    <row r="58" spans="1:13" x14ac:dyDescent="0.25">
      <c r="A58" s="82"/>
      <c r="B58" s="82"/>
      <c r="C58" s="82"/>
      <c r="D58" s="82"/>
      <c r="E58" s="82"/>
      <c r="F58" s="82"/>
      <c r="G58" s="82"/>
      <c r="H58" s="82"/>
      <c r="I58" s="82"/>
      <c r="J58" s="82"/>
    </row>
    <row r="59" spans="1:13" x14ac:dyDescent="0.25">
      <c r="A59" s="82"/>
      <c r="B59" s="82"/>
      <c r="C59" s="82"/>
      <c r="D59" s="82"/>
      <c r="E59" s="82"/>
      <c r="F59" s="82"/>
      <c r="G59" s="82"/>
      <c r="H59" s="82"/>
      <c r="I59" s="82"/>
      <c r="J59" s="82"/>
    </row>
    <row r="60" spans="1:13" x14ac:dyDescent="0.25">
      <c r="A60" s="82"/>
      <c r="B60" s="82"/>
      <c r="C60" s="82"/>
      <c r="D60" s="82"/>
      <c r="E60" s="82"/>
      <c r="F60" s="82"/>
      <c r="G60" s="82"/>
      <c r="H60" s="82"/>
      <c r="I60" s="82"/>
      <c r="J60" s="82"/>
    </row>
    <row r="61" spans="1:13" x14ac:dyDescent="0.25">
      <c r="A61" s="82"/>
      <c r="B61" s="82"/>
      <c r="C61" s="82"/>
      <c r="D61" s="82"/>
      <c r="E61" s="82"/>
      <c r="F61" s="82"/>
      <c r="G61" s="82"/>
      <c r="H61" s="82"/>
      <c r="I61" s="82"/>
      <c r="J61" s="82"/>
    </row>
    <row r="62" spans="1:13" x14ac:dyDescent="0.25">
      <c r="A62" s="82"/>
      <c r="B62" s="82"/>
      <c r="C62" s="82"/>
      <c r="D62" s="82"/>
      <c r="E62" s="82"/>
      <c r="F62" s="82"/>
      <c r="G62" s="82"/>
      <c r="H62" s="82"/>
      <c r="I62" s="82"/>
      <c r="J62" s="82"/>
    </row>
    <row r="63" spans="1:13" x14ac:dyDescent="0.25">
      <c r="A63" s="82"/>
      <c r="B63" s="82"/>
      <c r="C63" s="82"/>
      <c r="D63" s="82"/>
      <c r="E63" s="82"/>
      <c r="F63" s="82"/>
      <c r="G63" s="82"/>
      <c r="H63" s="82"/>
      <c r="I63" s="82"/>
      <c r="J63" s="82"/>
    </row>
    <row r="64" spans="1:13" x14ac:dyDescent="0.25">
      <c r="A64" s="82"/>
      <c r="B64" s="82"/>
      <c r="C64" s="82"/>
      <c r="D64" s="82"/>
      <c r="E64" s="82"/>
      <c r="F64" s="82"/>
      <c r="G64" s="82"/>
      <c r="H64" s="82"/>
      <c r="I64" s="82"/>
      <c r="J64" s="82"/>
    </row>
    <row r="65" spans="1:10" x14ac:dyDescent="0.25">
      <c r="A65" s="82"/>
      <c r="B65" s="82"/>
      <c r="C65" s="82"/>
      <c r="D65" s="82"/>
      <c r="E65" s="82"/>
      <c r="F65" s="82"/>
      <c r="G65" s="82"/>
      <c r="H65" s="82"/>
      <c r="I65" s="82"/>
      <c r="J65" s="82"/>
    </row>
    <row r="66" spans="1:10" x14ac:dyDescent="0.25">
      <c r="A66" s="82"/>
      <c r="B66" s="82"/>
      <c r="C66" s="82"/>
      <c r="D66" s="82"/>
      <c r="E66" s="82"/>
      <c r="F66" s="82"/>
      <c r="G66" s="82"/>
      <c r="H66" s="82"/>
      <c r="I66" s="82"/>
      <c r="J66" s="82"/>
    </row>
    <row r="67" spans="1:10" x14ac:dyDescent="0.25">
      <c r="A67" s="82"/>
      <c r="B67" s="82"/>
      <c r="C67" s="82"/>
      <c r="D67" s="82"/>
      <c r="E67" s="82"/>
    </row>
    <row r="68" spans="1:10" x14ac:dyDescent="0.25">
      <c r="A68" s="82"/>
      <c r="B68" s="82"/>
      <c r="C68" s="82"/>
      <c r="D68" s="82"/>
      <c r="E68" s="82"/>
    </row>
    <row r="69" spans="1:10" x14ac:dyDescent="0.25">
      <c r="A69" s="82"/>
      <c r="B69" s="82"/>
      <c r="C69" s="82"/>
      <c r="D69" s="82"/>
      <c r="E69" s="82"/>
    </row>
    <row r="70" spans="1:10" x14ac:dyDescent="0.25">
      <c r="A70" s="82"/>
      <c r="B70" s="82"/>
      <c r="C70" s="82"/>
      <c r="D70" s="82"/>
      <c r="E70" s="82"/>
    </row>
    <row r="71" spans="1:10" x14ac:dyDescent="0.25">
      <c r="A71" s="82"/>
      <c r="B71" s="82"/>
      <c r="C71" s="82"/>
      <c r="D71" s="82"/>
      <c r="E71" s="82"/>
    </row>
    <row r="72" spans="1:10" x14ac:dyDescent="0.25">
      <c r="A72" s="82"/>
      <c r="B72" s="82"/>
      <c r="C72" s="82"/>
      <c r="D72" s="82"/>
      <c r="E72" s="82"/>
    </row>
    <row r="73" spans="1:10" x14ac:dyDescent="0.25">
      <c r="A73" s="82"/>
      <c r="B73" s="82"/>
      <c r="C73" s="82"/>
      <c r="D73" s="82"/>
      <c r="E73" s="82"/>
    </row>
    <row r="74" spans="1:10" x14ac:dyDescent="0.25">
      <c r="A74" s="82"/>
      <c r="B74" s="82"/>
      <c r="C74" s="82"/>
      <c r="D74" s="82"/>
      <c r="E74" s="82"/>
    </row>
    <row r="75" spans="1:10" x14ac:dyDescent="0.25">
      <c r="A75" s="82"/>
      <c r="B75" s="82"/>
      <c r="C75" s="82"/>
      <c r="D75" s="82"/>
      <c r="E75" s="82"/>
    </row>
    <row r="76" spans="1:10" x14ac:dyDescent="0.25">
      <c r="A76" s="82"/>
      <c r="B76" s="82"/>
      <c r="C76" s="82"/>
      <c r="D76" s="82"/>
      <c r="E76" s="82"/>
    </row>
    <row r="77" spans="1:10" x14ac:dyDescent="0.25">
      <c r="A77" s="82"/>
      <c r="B77" s="82"/>
      <c r="C77" s="82"/>
      <c r="D77" s="82"/>
      <c r="E77" s="82"/>
    </row>
    <row r="78" spans="1:10" x14ac:dyDescent="0.25">
      <c r="A78" s="82"/>
      <c r="B78" s="82"/>
      <c r="C78" s="82"/>
      <c r="D78" s="82"/>
      <c r="E78" s="82"/>
    </row>
    <row r="79" spans="1:10" x14ac:dyDescent="0.25">
      <c r="A79" s="82"/>
      <c r="B79" s="82"/>
      <c r="C79" s="82"/>
      <c r="D79" s="82"/>
      <c r="E79" s="82"/>
    </row>
    <row r="80" spans="1:10" x14ac:dyDescent="0.25">
      <c r="A80" s="82"/>
      <c r="B80" s="82"/>
      <c r="C80" s="82"/>
      <c r="D80" s="82"/>
      <c r="E80" s="82"/>
    </row>
    <row r="81" spans="1:5" x14ac:dyDescent="0.25">
      <c r="A81" s="82"/>
      <c r="B81" s="82"/>
      <c r="C81" s="82"/>
      <c r="D81" s="82"/>
      <c r="E81" s="82"/>
    </row>
    <row r="82" spans="1:5" x14ac:dyDescent="0.25">
      <c r="A82" s="82"/>
      <c r="B82" s="82"/>
      <c r="C82" s="82"/>
      <c r="D82" s="82"/>
      <c r="E82" s="82"/>
    </row>
    <row r="83" spans="1:5" x14ac:dyDescent="0.25">
      <c r="A83" s="82"/>
      <c r="B83" s="82"/>
      <c r="C83" s="82"/>
      <c r="D83" s="82"/>
      <c r="E83" s="82"/>
    </row>
    <row r="84" spans="1:5" x14ac:dyDescent="0.25">
      <c r="A84" s="82"/>
      <c r="B84" s="82"/>
      <c r="C84" s="82"/>
      <c r="D84" s="82"/>
      <c r="E84" s="82"/>
    </row>
    <row r="85" spans="1:5" x14ac:dyDescent="0.25">
      <c r="A85" s="82"/>
      <c r="B85" s="82"/>
      <c r="C85" s="82"/>
      <c r="D85" s="82"/>
      <c r="E85" s="82"/>
    </row>
    <row r="86" spans="1:5" x14ac:dyDescent="0.25">
      <c r="A86" s="82"/>
      <c r="B86" s="82"/>
      <c r="C86" s="82"/>
      <c r="D86" s="82"/>
      <c r="E86" s="82"/>
    </row>
    <row r="87" spans="1:5" x14ac:dyDescent="0.25">
      <c r="A87" s="82"/>
      <c r="B87" s="82"/>
      <c r="C87" s="82"/>
      <c r="D87" s="82"/>
      <c r="E87" s="82"/>
    </row>
    <row r="88" spans="1:5" x14ac:dyDescent="0.25">
      <c r="A88" s="82"/>
      <c r="B88" s="82"/>
      <c r="C88" s="82"/>
      <c r="D88" s="82"/>
      <c r="E88" s="82"/>
    </row>
    <row r="89" spans="1:5" x14ac:dyDescent="0.25">
      <c r="A89" s="82"/>
      <c r="B89" s="82"/>
      <c r="C89" s="82"/>
      <c r="D89" s="82"/>
      <c r="E89" s="82"/>
    </row>
    <row r="90" spans="1:5" x14ac:dyDescent="0.25">
      <c r="A90" s="82"/>
      <c r="B90" s="82"/>
      <c r="C90" s="82"/>
      <c r="D90" s="82"/>
      <c r="E90" s="82"/>
    </row>
    <row r="120" spans="4:4" x14ac:dyDescent="0.25">
      <c r="D120" s="121"/>
    </row>
    <row r="149" spans="11:11" x14ac:dyDescent="0.25">
      <c r="K149" s="121"/>
    </row>
    <row r="150" spans="11:11" x14ac:dyDescent="0.25">
      <c r="K150" s="121"/>
    </row>
    <row r="180" spans="13:13" x14ac:dyDescent="0.25">
      <c r="M180" s="121"/>
    </row>
    <row r="181" spans="13:13" x14ac:dyDescent="0.25">
      <c r="M181" s="121"/>
    </row>
    <row r="182" spans="13:13" x14ac:dyDescent="0.25">
      <c r="M182" s="121"/>
    </row>
    <row r="183" spans="13:13" x14ac:dyDescent="0.25">
      <c r="M183" s="121"/>
    </row>
    <row r="184" spans="13:13" x14ac:dyDescent="0.25">
      <c r="M184" s="121"/>
    </row>
    <row r="185" spans="13:13" x14ac:dyDescent="0.25">
      <c r="M185" s="121"/>
    </row>
    <row r="186" spans="13:13" x14ac:dyDescent="0.25">
      <c r="M186" s="121"/>
    </row>
    <row r="187" spans="13:13" x14ac:dyDescent="0.25">
      <c r="M187" s="121"/>
    </row>
    <row r="188" spans="13:13" x14ac:dyDescent="0.25">
      <c r="M188" s="121"/>
    </row>
    <row r="189" spans="13:13" x14ac:dyDescent="0.25">
      <c r="M189" s="121"/>
    </row>
    <row r="190" spans="13:13" x14ac:dyDescent="0.25">
      <c r="M190" s="121"/>
    </row>
    <row r="191" spans="13:13" x14ac:dyDescent="0.25">
      <c r="M191" s="121"/>
    </row>
    <row r="192" spans="13:13" x14ac:dyDescent="0.25">
      <c r="M192" s="121"/>
    </row>
    <row r="193" spans="13:14" x14ac:dyDescent="0.25">
      <c r="M193" s="121"/>
    </row>
    <row r="194" spans="13:14" x14ac:dyDescent="0.25">
      <c r="M194" s="121"/>
    </row>
    <row r="195" spans="13:14" x14ac:dyDescent="0.25">
      <c r="M195" s="121"/>
    </row>
    <row r="196" spans="13:14" x14ac:dyDescent="0.25">
      <c r="M196" s="121"/>
    </row>
    <row r="197" spans="13:14" x14ac:dyDescent="0.25">
      <c r="M197" s="121"/>
    </row>
    <row r="198" spans="13:14" x14ac:dyDescent="0.25">
      <c r="M198" s="121"/>
    </row>
    <row r="199" spans="13:14" x14ac:dyDescent="0.25">
      <c r="M199" s="121"/>
    </row>
    <row r="200" spans="13:14" x14ac:dyDescent="0.25">
      <c r="M200" s="121"/>
    </row>
    <row r="201" spans="13:14" x14ac:dyDescent="0.25">
      <c r="M201" s="121"/>
    </row>
    <row r="202" spans="13:14" x14ac:dyDescent="0.25">
      <c r="M202" s="121"/>
    </row>
    <row r="203" spans="13:14" x14ac:dyDescent="0.25">
      <c r="M203" s="121"/>
    </row>
    <row r="204" spans="13:14" x14ac:dyDescent="0.25">
      <c r="M204" s="121"/>
    </row>
    <row r="205" spans="13:14" x14ac:dyDescent="0.25">
      <c r="M205" s="121"/>
    </row>
    <row r="206" spans="13:14" x14ac:dyDescent="0.25">
      <c r="M206" s="121"/>
    </row>
    <row r="207" spans="13:14" x14ac:dyDescent="0.25">
      <c r="M207" s="121"/>
      <c r="N207" s="121"/>
    </row>
    <row r="208" spans="13:14" x14ac:dyDescent="0.25">
      <c r="M208" s="121"/>
    </row>
    <row r="209" spans="13:14" x14ac:dyDescent="0.25">
      <c r="M209" s="121"/>
    </row>
    <row r="210" spans="13:14" x14ac:dyDescent="0.25">
      <c r="M210" s="121"/>
    </row>
    <row r="211" spans="13:14" x14ac:dyDescent="0.25">
      <c r="M211" s="121"/>
    </row>
    <row r="212" spans="13:14" x14ac:dyDescent="0.25">
      <c r="M212" s="121"/>
    </row>
    <row r="213" spans="13:14" x14ac:dyDescent="0.25">
      <c r="M213" s="121"/>
    </row>
    <row r="214" spans="13:14" x14ac:dyDescent="0.25">
      <c r="N214" s="122"/>
    </row>
  </sheetData>
  <phoneticPr fontId="0" type="noConversion"/>
  <pageMargins left="0.75" right="0.75" top="1" bottom="0.75" header="0.3" footer="0.3"/>
  <pageSetup scale="98" orientation="portrait" r:id="rId1"/>
  <headerFooter alignWithMargins="0">
    <oddHeader xml:space="preserve">&amp;R&amp;G     </oddHeader>
    <oddFooter>&amp;C&amp;A</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A1:F206"/>
  <sheetViews>
    <sheetView showGridLines="0" showZeros="0" zoomScaleNormal="100" workbookViewId="0"/>
  </sheetViews>
  <sheetFormatPr defaultColWidth="12.54296875" defaultRowHeight="12.5" x14ac:dyDescent="0.25"/>
  <cols>
    <col min="1" max="1" width="38.1796875" style="186" customWidth="1"/>
    <col min="2" max="5" width="10.7265625" style="186" customWidth="1"/>
    <col min="6" max="6" width="8.453125" style="167" customWidth="1"/>
    <col min="7" max="16384" width="12.54296875" style="186"/>
  </cols>
  <sheetData>
    <row r="1" spans="1:6" ht="15.5" thickBot="1" x14ac:dyDescent="0.3">
      <c r="A1" s="181" t="s">
        <v>57</v>
      </c>
      <c r="B1" s="182"/>
      <c r="C1" s="183" t="s">
        <v>128</v>
      </c>
      <c r="D1" s="182"/>
      <c r="E1" s="263">
        <f>INPUTS!C2</f>
        <v>2022</v>
      </c>
      <c r="F1" s="184"/>
    </row>
    <row r="2" spans="1:6" ht="13.5" thickBot="1" x14ac:dyDescent="0.3">
      <c r="A2" s="334" t="s">
        <v>0</v>
      </c>
      <c r="B2" s="187" t="s">
        <v>1</v>
      </c>
      <c r="C2" s="187" t="s">
        <v>2</v>
      </c>
      <c r="D2" s="187" t="s">
        <v>3</v>
      </c>
      <c r="E2" s="335" t="s">
        <v>4</v>
      </c>
      <c r="F2" s="184"/>
    </row>
    <row r="3" spans="1:6" ht="13.5" thickTop="1" x14ac:dyDescent="0.25">
      <c r="A3" s="336" t="s">
        <v>5</v>
      </c>
      <c r="B3" s="188"/>
      <c r="C3" s="188"/>
      <c r="D3" s="188"/>
      <c r="E3" s="337"/>
      <c r="F3" s="184"/>
    </row>
    <row r="4" spans="1:6" ht="13" x14ac:dyDescent="0.25">
      <c r="A4" s="338" t="s">
        <v>52</v>
      </c>
      <c r="B4" s="189" t="s">
        <v>7</v>
      </c>
      <c r="C4" s="189">
        <v>75</v>
      </c>
      <c r="D4" s="190">
        <f>INPUTS!C6</f>
        <v>7.88</v>
      </c>
      <c r="E4" s="339">
        <f>C4*D4</f>
        <v>591</v>
      </c>
      <c r="F4" s="184"/>
    </row>
    <row r="5" spans="1:6" ht="13" x14ac:dyDescent="0.25">
      <c r="A5" s="340" t="s">
        <v>47</v>
      </c>
      <c r="B5" s="189" t="s">
        <v>7</v>
      </c>
      <c r="C5" s="189">
        <v>50</v>
      </c>
      <c r="D5" s="190">
        <f>INPUTS!C5</f>
        <v>12.37</v>
      </c>
      <c r="E5" s="339">
        <f>C5*D5</f>
        <v>618.5</v>
      </c>
      <c r="F5" s="184"/>
    </row>
    <row r="6" spans="1:6" ht="13.5" thickBot="1" x14ac:dyDescent="0.3">
      <c r="A6" s="341" t="s">
        <v>58</v>
      </c>
      <c r="B6" s="191"/>
      <c r="C6" s="191"/>
      <c r="D6" s="192"/>
      <c r="E6" s="342">
        <f>E4+E5</f>
        <v>1209.5</v>
      </c>
      <c r="F6" s="184"/>
    </row>
    <row r="7" spans="1:6" ht="13.5" thickTop="1" x14ac:dyDescent="0.25">
      <c r="A7" s="343" t="s">
        <v>8</v>
      </c>
      <c r="B7" s="193"/>
      <c r="C7" s="193"/>
      <c r="D7" s="194"/>
      <c r="E7" s="344"/>
      <c r="F7" s="184"/>
    </row>
    <row r="8" spans="1:6" ht="13" x14ac:dyDescent="0.25">
      <c r="A8" s="345" t="s">
        <v>59</v>
      </c>
      <c r="B8" s="195" t="s">
        <v>14</v>
      </c>
      <c r="C8" s="195">
        <v>150</v>
      </c>
      <c r="D8" s="196">
        <f>INPUTS!C16</f>
        <v>0.4</v>
      </c>
      <c r="E8" s="346">
        <f>+D8*C8</f>
        <v>60</v>
      </c>
      <c r="F8" s="184"/>
    </row>
    <row r="9" spans="1:6" ht="13" x14ac:dyDescent="0.25">
      <c r="A9" s="345" t="s">
        <v>60</v>
      </c>
      <c r="B9" s="73" t="s">
        <v>10</v>
      </c>
      <c r="C9" s="197">
        <v>175</v>
      </c>
      <c r="D9" s="308">
        <f>INPUTS!C12</f>
        <v>0.33</v>
      </c>
      <c r="E9" s="347">
        <f>+D9*C9</f>
        <v>57.75</v>
      </c>
      <c r="F9" s="184"/>
    </row>
    <row r="10" spans="1:6" ht="13" x14ac:dyDescent="0.25">
      <c r="A10" s="348" t="s">
        <v>11</v>
      </c>
      <c r="B10" s="168" t="s">
        <v>12</v>
      </c>
      <c r="C10" s="198">
        <v>1</v>
      </c>
      <c r="D10" s="303">
        <f>INPUTS!C50</f>
        <v>0.3</v>
      </c>
      <c r="E10" s="132">
        <f>+C10*D10</f>
        <v>0.3</v>
      </c>
      <c r="F10" s="184"/>
    </row>
    <row r="11" spans="1:6" ht="13" x14ac:dyDescent="0.25">
      <c r="A11" s="259" t="s">
        <v>13</v>
      </c>
      <c r="B11" s="75" t="s">
        <v>14</v>
      </c>
      <c r="C11" s="199">
        <v>70</v>
      </c>
      <c r="D11" s="304">
        <f>INPUTS!C18</f>
        <v>1.02</v>
      </c>
      <c r="E11" s="305">
        <f>+D11*C11</f>
        <v>71.400000000000006</v>
      </c>
      <c r="F11" s="184"/>
    </row>
    <row r="12" spans="1:6" ht="13" x14ac:dyDescent="0.25">
      <c r="A12" s="74" t="s">
        <v>15</v>
      </c>
      <c r="B12" s="75" t="s">
        <v>14</v>
      </c>
      <c r="C12" s="200">
        <v>85</v>
      </c>
      <c r="D12" s="304">
        <f>INPUTS!C19</f>
        <v>0.89</v>
      </c>
      <c r="E12" s="132">
        <f>+D12*C12</f>
        <v>75.650000000000006</v>
      </c>
      <c r="F12" s="184"/>
    </row>
    <row r="13" spans="1:6" ht="13" x14ac:dyDescent="0.25">
      <c r="A13" s="74" t="s">
        <v>16</v>
      </c>
      <c r="B13" s="75" t="s">
        <v>14</v>
      </c>
      <c r="C13" s="200">
        <v>75</v>
      </c>
      <c r="D13" s="304">
        <f>INPUTS!C20</f>
        <v>0.69</v>
      </c>
      <c r="E13" s="132">
        <f>+D13*C13</f>
        <v>51.749999999999993</v>
      </c>
      <c r="F13" s="184"/>
    </row>
    <row r="14" spans="1:6" ht="13" x14ac:dyDescent="0.25">
      <c r="A14" s="74" t="s">
        <v>17</v>
      </c>
      <c r="B14" s="201" t="s">
        <v>18</v>
      </c>
      <c r="C14" s="202">
        <v>0.5</v>
      </c>
      <c r="D14" s="304">
        <f>INPUTS!C23</f>
        <v>36</v>
      </c>
      <c r="E14" s="160">
        <f>+D14*C14</f>
        <v>18</v>
      </c>
      <c r="F14" s="184"/>
    </row>
    <row r="15" spans="1:6" ht="13" x14ac:dyDescent="0.25">
      <c r="A15" s="72" t="s">
        <v>169</v>
      </c>
      <c r="B15" s="203" t="s">
        <v>49</v>
      </c>
      <c r="C15" s="73">
        <v>0.5</v>
      </c>
      <c r="D15" s="97">
        <f>INPUTS!C35</f>
        <v>7.9</v>
      </c>
      <c r="E15" s="325">
        <f t="shared" ref="E15:E24" si="0">C15*D15</f>
        <v>3.95</v>
      </c>
      <c r="F15" s="184"/>
    </row>
    <row r="16" spans="1:6" ht="13" x14ac:dyDescent="0.25">
      <c r="A16" s="72" t="s">
        <v>170</v>
      </c>
      <c r="B16" s="203" t="s">
        <v>49</v>
      </c>
      <c r="C16" s="73">
        <v>1.5</v>
      </c>
      <c r="D16" s="97">
        <f>INPUTS!C48</f>
        <v>5.32</v>
      </c>
      <c r="E16" s="325">
        <f>INPUTS!C40</f>
        <v>14.75</v>
      </c>
      <c r="F16" s="184"/>
    </row>
    <row r="17" spans="1:6" ht="13" x14ac:dyDescent="0.25">
      <c r="A17" s="72" t="s">
        <v>61</v>
      </c>
      <c r="B17" s="203" t="s">
        <v>62</v>
      </c>
      <c r="C17" s="164">
        <v>1</v>
      </c>
      <c r="D17" s="97">
        <v>2.25</v>
      </c>
      <c r="E17" s="349">
        <f t="shared" si="0"/>
        <v>2.25</v>
      </c>
      <c r="F17" s="184"/>
    </row>
    <row r="18" spans="1:6" ht="13" x14ac:dyDescent="0.25">
      <c r="A18" s="72" t="s">
        <v>53</v>
      </c>
      <c r="B18" s="203" t="s">
        <v>49</v>
      </c>
      <c r="C18" s="204">
        <v>2</v>
      </c>
      <c r="D18" s="97">
        <f>INPUTS!C44</f>
        <v>0.72</v>
      </c>
      <c r="E18" s="305">
        <f t="shared" si="0"/>
        <v>1.44</v>
      </c>
      <c r="F18" s="184"/>
    </row>
    <row r="19" spans="1:6" ht="13" x14ac:dyDescent="0.25">
      <c r="A19" s="71" t="s">
        <v>204</v>
      </c>
      <c r="B19" s="205" t="s">
        <v>49</v>
      </c>
      <c r="C19" s="204">
        <v>3.84</v>
      </c>
      <c r="D19" s="274">
        <f>INPUTS!C46</f>
        <v>1.05</v>
      </c>
      <c r="E19" s="305">
        <f t="shared" si="0"/>
        <v>4.032</v>
      </c>
      <c r="F19" s="184"/>
    </row>
    <row r="20" spans="1:6" ht="13" x14ac:dyDescent="0.25">
      <c r="A20" s="72" t="s">
        <v>79</v>
      </c>
      <c r="B20" s="203" t="s">
        <v>63</v>
      </c>
      <c r="C20" s="204">
        <v>1</v>
      </c>
      <c r="D20" s="97">
        <f>INPUTS!C26</f>
        <v>3.19</v>
      </c>
      <c r="E20" s="305">
        <f t="shared" si="0"/>
        <v>3.19</v>
      </c>
      <c r="F20" s="206"/>
    </row>
    <row r="21" spans="1:6" ht="13" x14ac:dyDescent="0.25">
      <c r="A21" s="72" t="s">
        <v>176</v>
      </c>
      <c r="B21" s="203" t="s">
        <v>49</v>
      </c>
      <c r="C21" s="204">
        <v>6.5</v>
      </c>
      <c r="D21" s="97">
        <f>INPUTS!C39</f>
        <v>1.9</v>
      </c>
      <c r="E21" s="305">
        <f>C21*D21</f>
        <v>12.35</v>
      </c>
      <c r="F21" s="206"/>
    </row>
    <row r="22" spans="1:6" ht="13" x14ac:dyDescent="0.25">
      <c r="A22" s="72" t="s">
        <v>45</v>
      </c>
      <c r="B22" s="203" t="s">
        <v>62</v>
      </c>
      <c r="C22" s="204">
        <v>1</v>
      </c>
      <c r="D22" s="97">
        <f>INPUTS!C40</f>
        <v>14.75</v>
      </c>
      <c r="E22" s="305">
        <f t="shared" si="0"/>
        <v>14.75</v>
      </c>
      <c r="F22" s="206"/>
    </row>
    <row r="23" spans="1:6" ht="13" x14ac:dyDescent="0.25">
      <c r="A23" s="74" t="s">
        <v>222</v>
      </c>
      <c r="B23" s="207" t="s">
        <v>12</v>
      </c>
      <c r="C23" s="208">
        <v>1</v>
      </c>
      <c r="D23" s="304">
        <f>INPUTS!C54</f>
        <v>9.18</v>
      </c>
      <c r="E23" s="305">
        <f t="shared" si="0"/>
        <v>9.18</v>
      </c>
      <c r="F23" s="206"/>
    </row>
    <row r="24" spans="1:6" ht="13" x14ac:dyDescent="0.25">
      <c r="A24" s="74" t="s">
        <v>223</v>
      </c>
      <c r="B24" s="207" t="s">
        <v>12</v>
      </c>
      <c r="C24" s="208">
        <v>1</v>
      </c>
      <c r="D24" s="304">
        <f>INPUTS!C53</f>
        <v>11.73</v>
      </c>
      <c r="E24" s="305">
        <f t="shared" si="0"/>
        <v>11.73</v>
      </c>
      <c r="F24" s="206"/>
    </row>
    <row r="25" spans="1:6" ht="13" x14ac:dyDescent="0.25">
      <c r="A25" s="350" t="s">
        <v>22</v>
      </c>
      <c r="B25" s="190">
        <f>SUM(E8:E22)</f>
        <v>391.56200000000001</v>
      </c>
      <c r="C25" s="210">
        <v>0.5</v>
      </c>
      <c r="D25" s="211">
        <v>8.5000000000000006E-2</v>
      </c>
      <c r="E25" s="351">
        <f>+B25*C25*D25</f>
        <v>16.641385000000003</v>
      </c>
      <c r="F25" s="206"/>
    </row>
    <row r="26" spans="1:6" ht="13" x14ac:dyDescent="0.25">
      <c r="A26" s="352" t="s">
        <v>23</v>
      </c>
      <c r="B26" s="212"/>
      <c r="C26" s="213"/>
      <c r="D26" s="209"/>
      <c r="E26" s="351">
        <f>SUM(E7:E25)</f>
        <v>429.11338500000005</v>
      </c>
      <c r="F26" s="184"/>
    </row>
    <row r="27" spans="1:6" ht="13.5" thickBot="1" x14ac:dyDescent="0.3">
      <c r="A27" s="341" t="s">
        <v>64</v>
      </c>
      <c r="B27" s="191"/>
      <c r="C27" s="191"/>
      <c r="D27" s="214"/>
      <c r="E27" s="342">
        <f>E6-E26</f>
        <v>780.38661499999989</v>
      </c>
      <c r="F27" s="184"/>
    </row>
    <row r="28" spans="1:6" ht="13.5" thickTop="1" x14ac:dyDescent="0.25">
      <c r="A28" s="144" t="s">
        <v>24</v>
      </c>
      <c r="B28" s="215"/>
      <c r="C28" s="216"/>
      <c r="D28" s="215"/>
      <c r="E28" s="353"/>
      <c r="F28" s="184"/>
    </row>
    <row r="29" spans="1:6" ht="13" x14ac:dyDescent="0.25">
      <c r="A29" s="348" t="s">
        <v>27</v>
      </c>
      <c r="B29" s="189" t="s">
        <v>12</v>
      </c>
      <c r="C29" s="168">
        <v>2</v>
      </c>
      <c r="D29" s="309">
        <f>INPUTS!C62</f>
        <v>8.57</v>
      </c>
      <c r="E29" s="354">
        <f>D29*C29</f>
        <v>17.14</v>
      </c>
      <c r="F29" s="184"/>
    </row>
    <row r="30" spans="1:6" ht="13" x14ac:dyDescent="0.25">
      <c r="A30" s="72" t="s">
        <v>120</v>
      </c>
      <c r="B30" s="168" t="s">
        <v>12</v>
      </c>
      <c r="C30" s="168">
        <v>2</v>
      </c>
      <c r="D30" s="309">
        <f>INPUTS!C61</f>
        <v>18.8</v>
      </c>
      <c r="E30" s="354">
        <f>C30*D30</f>
        <v>37.6</v>
      </c>
      <c r="F30" s="184"/>
    </row>
    <row r="31" spans="1:6" ht="13" x14ac:dyDescent="0.25">
      <c r="A31" s="348" t="s">
        <v>121</v>
      </c>
      <c r="B31" s="189" t="s">
        <v>12</v>
      </c>
      <c r="C31" s="189">
        <v>1</v>
      </c>
      <c r="D31" s="217">
        <f>INPUTS!C75</f>
        <v>9.77</v>
      </c>
      <c r="E31" s="355">
        <f>D31*C31</f>
        <v>9.77</v>
      </c>
      <c r="F31" s="184"/>
    </row>
    <row r="32" spans="1:6" ht="13" x14ac:dyDescent="0.25">
      <c r="A32" s="340" t="s">
        <v>65</v>
      </c>
      <c r="B32" s="189" t="s">
        <v>12</v>
      </c>
      <c r="C32" s="189">
        <v>1</v>
      </c>
      <c r="D32" s="217">
        <f>INPUTS!C69</f>
        <v>21.32</v>
      </c>
      <c r="E32" s="355">
        <f>C32*D32</f>
        <v>21.32</v>
      </c>
      <c r="F32" s="184"/>
    </row>
    <row r="33" spans="1:6" ht="13" x14ac:dyDescent="0.25">
      <c r="A33" s="340" t="s">
        <v>56</v>
      </c>
      <c r="B33" s="189" t="s">
        <v>12</v>
      </c>
      <c r="C33" s="189">
        <v>4</v>
      </c>
      <c r="D33" s="217">
        <f>INPUTS!C67</f>
        <v>9.42</v>
      </c>
      <c r="E33" s="355">
        <f>D33*C33</f>
        <v>37.68</v>
      </c>
      <c r="F33" s="184"/>
    </row>
    <row r="34" spans="1:6" ht="13" x14ac:dyDescent="0.25">
      <c r="A34" s="340" t="s">
        <v>31</v>
      </c>
      <c r="B34" s="189" t="s">
        <v>12</v>
      </c>
      <c r="C34" s="189">
        <v>2</v>
      </c>
      <c r="D34" s="217">
        <f>INPUTS!C79</f>
        <v>34.880000000000003</v>
      </c>
      <c r="E34" s="355">
        <f>D34*C34</f>
        <v>69.760000000000005</v>
      </c>
      <c r="F34" s="184"/>
    </row>
    <row r="35" spans="1:6" ht="13" x14ac:dyDescent="0.25">
      <c r="A35" s="340" t="s">
        <v>32</v>
      </c>
      <c r="B35" s="189" t="s">
        <v>7</v>
      </c>
      <c r="C35" s="189">
        <f>C4+C5</f>
        <v>125</v>
      </c>
      <c r="D35" s="217">
        <f>INPUTS!C80</f>
        <v>0.19</v>
      </c>
      <c r="E35" s="355">
        <f>D35*C35</f>
        <v>23.75</v>
      </c>
      <c r="F35" s="184"/>
    </row>
    <row r="36" spans="1:6" ht="13" x14ac:dyDescent="0.25">
      <c r="A36" s="72" t="s">
        <v>70</v>
      </c>
      <c r="B36" s="217">
        <f>SUM(E29:E33)</f>
        <v>123.51000000000002</v>
      </c>
      <c r="C36" s="189">
        <v>0.5</v>
      </c>
      <c r="D36" s="98">
        <v>8.5000000000000006E-2</v>
      </c>
      <c r="E36" s="355">
        <f>B36*C36*D36</f>
        <v>5.249175000000001</v>
      </c>
      <c r="F36" s="184"/>
    </row>
    <row r="37" spans="1:6" ht="13" x14ac:dyDescent="0.25">
      <c r="A37" s="340" t="s">
        <v>33</v>
      </c>
      <c r="B37" s="189" t="s">
        <v>12</v>
      </c>
      <c r="C37" s="189">
        <v>1</v>
      </c>
      <c r="D37" s="97">
        <f>INPUTS!C81</f>
        <v>98</v>
      </c>
      <c r="E37" s="355">
        <f>D37*C37</f>
        <v>98</v>
      </c>
      <c r="F37" s="184"/>
    </row>
    <row r="38" spans="1:6" ht="13.5" thickBot="1" x14ac:dyDescent="0.3">
      <c r="A38" s="341" t="s">
        <v>34</v>
      </c>
      <c r="B38" s="191"/>
      <c r="C38" s="191"/>
      <c r="D38" s="214"/>
      <c r="E38" s="356">
        <f>SUM(E29:E37)</f>
        <v>320.26917500000002</v>
      </c>
      <c r="F38" s="184"/>
    </row>
    <row r="39" spans="1:6" ht="13.5" thickTop="1" x14ac:dyDescent="0.25">
      <c r="A39" s="336" t="s">
        <v>35</v>
      </c>
      <c r="B39" s="188"/>
      <c r="C39" s="188"/>
      <c r="D39" s="218"/>
      <c r="E39" s="355">
        <f>E26+E38</f>
        <v>749.38256000000001</v>
      </c>
      <c r="F39" s="184"/>
    </row>
    <row r="40" spans="1:6" ht="13.5" thickBot="1" x14ac:dyDescent="0.3">
      <c r="A40" s="357" t="s">
        <v>36</v>
      </c>
      <c r="B40" s="358"/>
      <c r="C40" s="358"/>
      <c r="D40" s="359"/>
      <c r="E40" s="360">
        <f>E6-E39</f>
        <v>460.11743999999999</v>
      </c>
      <c r="F40" s="206"/>
    </row>
    <row r="41" spans="1:6" ht="13" x14ac:dyDescent="0.25">
      <c r="A41" s="219"/>
      <c r="B41" s="220"/>
      <c r="C41" s="220"/>
      <c r="D41" s="221" t="s">
        <v>200</v>
      </c>
      <c r="E41" s="222"/>
      <c r="F41" s="223"/>
    </row>
    <row r="42" spans="1:6" ht="13" x14ac:dyDescent="0.25">
      <c r="A42" s="224"/>
      <c r="B42" s="225" t="s">
        <v>52</v>
      </c>
      <c r="C42" s="185"/>
      <c r="D42" s="114">
        <f>E42*0.88</f>
        <v>6.9344000000000001</v>
      </c>
      <c r="E42" s="114">
        <f>D4</f>
        <v>7.88</v>
      </c>
      <c r="F42" s="155">
        <f>E42*1.12</f>
        <v>8.8256000000000014</v>
      </c>
    </row>
    <row r="43" spans="1:6" ht="13" x14ac:dyDescent="0.25">
      <c r="A43" s="224" t="s">
        <v>37</v>
      </c>
      <c r="B43" s="185"/>
      <c r="C43" s="226" t="s">
        <v>73</v>
      </c>
      <c r="D43" s="227">
        <f>E43*0.88</f>
        <v>10.8856</v>
      </c>
      <c r="E43" s="227">
        <f>+D5</f>
        <v>12.37</v>
      </c>
      <c r="F43" s="228">
        <f>E43*1.12</f>
        <v>13.8544</v>
      </c>
    </row>
    <row r="44" spans="1:6" ht="13" x14ac:dyDescent="0.25">
      <c r="A44" s="224" t="s">
        <v>38</v>
      </c>
      <c r="B44" s="229">
        <f>B45*0.75</f>
        <v>56.25</v>
      </c>
      <c r="C44" s="230">
        <f>C45*0.75</f>
        <v>37.5</v>
      </c>
      <c r="D44" s="231">
        <f>((D42*B44)+(D43*C44))-E39</f>
        <v>48.88743999999997</v>
      </c>
      <c r="E44" s="231">
        <f>((E42*B44)+(E43*C44))-E39</f>
        <v>157.74243999999999</v>
      </c>
      <c r="F44" s="232">
        <f>((F42*B44)+(F43*C44))-E39</f>
        <v>266.59744000000001</v>
      </c>
    </row>
    <row r="45" spans="1:6" ht="13" x14ac:dyDescent="0.25">
      <c r="A45" s="224" t="s">
        <v>39</v>
      </c>
      <c r="B45" s="229">
        <f>C4</f>
        <v>75</v>
      </c>
      <c r="C45" s="230">
        <f>+C5</f>
        <v>50</v>
      </c>
      <c r="D45" s="231">
        <f>((D42*B45)+(D43*C45))-E39</f>
        <v>314.97744000000012</v>
      </c>
      <c r="E45" s="231">
        <f>((E42*B45)+(E43*C45))-E39</f>
        <v>460.11743999999999</v>
      </c>
      <c r="F45" s="232">
        <f>((F42*B45)+(F43*C45))-E39</f>
        <v>605.25744000000009</v>
      </c>
    </row>
    <row r="46" spans="1:6" ht="13.5" thickBot="1" x14ac:dyDescent="0.3">
      <c r="A46" s="233" t="s">
        <v>87</v>
      </c>
      <c r="B46" s="234">
        <f>B45*1.25</f>
        <v>93.75</v>
      </c>
      <c r="C46" s="235">
        <f>C45*1.25</f>
        <v>62.5</v>
      </c>
      <c r="D46" s="236">
        <f>((D42*B46)+(D43*C46))-E39</f>
        <v>581.06744000000003</v>
      </c>
      <c r="E46" s="236">
        <f>((E42*B46)+(E43*C46))-E39</f>
        <v>762.49243999999999</v>
      </c>
      <c r="F46" s="237">
        <f>((F42*B46)+(F43*C46))-E39</f>
        <v>943.91744000000017</v>
      </c>
    </row>
    <row r="47" spans="1:6" ht="3" customHeight="1" x14ac:dyDescent="0.25">
      <c r="A47" s="185"/>
      <c r="B47" s="185"/>
      <c r="C47" s="185"/>
      <c r="D47" s="185"/>
      <c r="E47" s="185"/>
      <c r="F47" s="185"/>
    </row>
    <row r="48" spans="1:6" s="168" customFormat="1" ht="13" x14ac:dyDescent="0.25">
      <c r="A48" s="238" t="s">
        <v>51</v>
      </c>
      <c r="B48" s="120"/>
      <c r="C48" s="120"/>
      <c r="D48" s="120"/>
      <c r="E48" s="120"/>
      <c r="F48" s="120"/>
    </row>
    <row r="49" spans="1:6" s="168" customFormat="1" ht="10.5" customHeight="1" x14ac:dyDescent="0.25">
      <c r="A49" s="239" t="s">
        <v>46</v>
      </c>
      <c r="B49" s="120"/>
      <c r="C49" s="120"/>
      <c r="D49" s="120"/>
      <c r="E49" s="120"/>
      <c r="F49" s="120"/>
    </row>
    <row r="50" spans="1:6" s="76" customFormat="1" ht="10.5" customHeight="1" x14ac:dyDescent="0.25">
      <c r="A50" s="239" t="s">
        <v>105</v>
      </c>
      <c r="B50" s="116"/>
      <c r="C50" s="116"/>
      <c r="D50" s="116"/>
      <c r="E50" s="116"/>
      <c r="F50" s="119"/>
    </row>
    <row r="51" spans="1:6" s="76" customFormat="1" ht="13" x14ac:dyDescent="0.25">
      <c r="A51" s="239" t="s">
        <v>106</v>
      </c>
      <c r="B51" s="116"/>
      <c r="C51" s="116"/>
      <c r="D51" s="116"/>
      <c r="E51" s="116"/>
      <c r="F51" s="119"/>
    </row>
    <row r="52" spans="1:6" s="168" customFormat="1" ht="13" x14ac:dyDescent="0.25">
      <c r="A52" s="240" t="s">
        <v>71</v>
      </c>
      <c r="B52" s="120"/>
      <c r="C52" s="120"/>
      <c r="D52" s="120"/>
      <c r="E52" s="120"/>
      <c r="F52" s="120"/>
    </row>
    <row r="53" spans="1:6" s="241" customFormat="1" ht="13" x14ac:dyDescent="0.25">
      <c r="A53" s="240" t="s">
        <v>88</v>
      </c>
      <c r="B53" s="120"/>
      <c r="C53" s="120"/>
      <c r="D53" s="120"/>
      <c r="E53" s="120"/>
      <c r="F53" s="120"/>
    </row>
    <row r="54" spans="1:6" s="185" customFormat="1" x14ac:dyDescent="0.25"/>
    <row r="55" spans="1:6" s="185" customFormat="1" x14ac:dyDescent="0.25"/>
    <row r="56" spans="1:6" s="185" customFormat="1" x14ac:dyDescent="0.25"/>
    <row r="57" spans="1:6" s="185" customFormat="1" x14ac:dyDescent="0.25"/>
    <row r="58" spans="1:6" s="185" customFormat="1" x14ac:dyDescent="0.25"/>
    <row r="59" spans="1:6" s="185" customFormat="1" x14ac:dyDescent="0.25"/>
    <row r="60" spans="1:6" s="185" customFormat="1" x14ac:dyDescent="0.25"/>
    <row r="61" spans="1:6" s="185" customFormat="1" x14ac:dyDescent="0.25"/>
    <row r="62" spans="1:6" s="185" customFormat="1" x14ac:dyDescent="0.25"/>
    <row r="63" spans="1:6" s="185" customFormat="1" x14ac:dyDescent="0.25"/>
    <row r="64" spans="1:6" s="185" customFormat="1" x14ac:dyDescent="0.25"/>
    <row r="65" s="185" customFormat="1" x14ac:dyDescent="0.25"/>
    <row r="66" s="185" customFormat="1" x14ac:dyDescent="0.25"/>
    <row r="67" s="185" customFormat="1" x14ac:dyDescent="0.25"/>
    <row r="68" s="185" customFormat="1" x14ac:dyDescent="0.25"/>
    <row r="69" s="185" customFormat="1" x14ac:dyDescent="0.25"/>
    <row r="70" s="185" customFormat="1" x14ac:dyDescent="0.25"/>
    <row r="71" s="185" customFormat="1" x14ac:dyDescent="0.25"/>
    <row r="72" s="185" customFormat="1" x14ac:dyDescent="0.25"/>
    <row r="73" s="185" customFormat="1" x14ac:dyDescent="0.25"/>
    <row r="74" s="185" customFormat="1" x14ac:dyDescent="0.25"/>
    <row r="75" s="185" customFormat="1" x14ac:dyDescent="0.25"/>
    <row r="76" s="185" customFormat="1" x14ac:dyDescent="0.25"/>
    <row r="77" s="185" customFormat="1" x14ac:dyDescent="0.25"/>
    <row r="78" s="185" customFormat="1" x14ac:dyDescent="0.25"/>
    <row r="79" s="185" customFormat="1" x14ac:dyDescent="0.25"/>
    <row r="80" s="185" customFormat="1" x14ac:dyDescent="0.25"/>
    <row r="81" s="185" customFormat="1" x14ac:dyDescent="0.25"/>
    <row r="82" s="185" customFormat="1" x14ac:dyDescent="0.25"/>
    <row r="83" s="185" customFormat="1" x14ac:dyDescent="0.25"/>
    <row r="84" s="185" customFormat="1" x14ac:dyDescent="0.25"/>
    <row r="85" s="185" customFormat="1" x14ac:dyDescent="0.25"/>
    <row r="86" s="185" customFormat="1" x14ac:dyDescent="0.25"/>
    <row r="87" s="185" customFormat="1" x14ac:dyDescent="0.25"/>
    <row r="88" s="185" customFormat="1" x14ac:dyDescent="0.25"/>
    <row r="89" s="185" customFormat="1" x14ac:dyDescent="0.25"/>
    <row r="90" s="185" customFormat="1" x14ac:dyDescent="0.25"/>
    <row r="91" s="185" customFormat="1" x14ac:dyDescent="0.25"/>
    <row r="92" s="185" customFormat="1" x14ac:dyDescent="0.25"/>
    <row r="93" s="185" customFormat="1" x14ac:dyDescent="0.25"/>
    <row r="94" s="185" customFormat="1" x14ac:dyDescent="0.25"/>
    <row r="95" s="185" customFormat="1" x14ac:dyDescent="0.25"/>
    <row r="96" s="185" customFormat="1" x14ac:dyDescent="0.25"/>
    <row r="97" s="185" customFormat="1" x14ac:dyDescent="0.25"/>
    <row r="98" s="185" customFormat="1" x14ac:dyDescent="0.25"/>
    <row r="99" s="185" customFormat="1" x14ac:dyDescent="0.25"/>
    <row r="100" s="185" customFormat="1" x14ac:dyDescent="0.25"/>
    <row r="101" s="185" customFormat="1" x14ac:dyDescent="0.25"/>
    <row r="102" s="185" customFormat="1" x14ac:dyDescent="0.25"/>
    <row r="103" s="185" customFormat="1" x14ac:dyDescent="0.25"/>
    <row r="104" s="185" customFormat="1" x14ac:dyDescent="0.25"/>
    <row r="105" s="185" customFormat="1" x14ac:dyDescent="0.25"/>
    <row r="106" s="185" customFormat="1" x14ac:dyDescent="0.25"/>
    <row r="107" s="185" customFormat="1" x14ac:dyDescent="0.25"/>
    <row r="108" s="185" customFormat="1" x14ac:dyDescent="0.25"/>
    <row r="109" s="185" customFormat="1" x14ac:dyDescent="0.25"/>
    <row r="110" s="185" customFormat="1" x14ac:dyDescent="0.25"/>
    <row r="111" s="185" customFormat="1" x14ac:dyDescent="0.25"/>
    <row r="112" s="185" customFormat="1" x14ac:dyDescent="0.25"/>
    <row r="113" s="185" customFormat="1" x14ac:dyDescent="0.25"/>
    <row r="114" s="185" customFormat="1" x14ac:dyDescent="0.25"/>
    <row r="115" s="185" customFormat="1" x14ac:dyDescent="0.25"/>
    <row r="116" s="185" customFormat="1" x14ac:dyDescent="0.25"/>
    <row r="117" s="185" customFormat="1" x14ac:dyDescent="0.25"/>
    <row r="118" s="185" customFormat="1" x14ac:dyDescent="0.25"/>
    <row r="119" s="185" customFormat="1" x14ac:dyDescent="0.25"/>
    <row r="120" s="185" customFormat="1" x14ac:dyDescent="0.25"/>
    <row r="121" s="185" customFormat="1" x14ac:dyDescent="0.25"/>
    <row r="122" s="185" customFormat="1" x14ac:dyDescent="0.25"/>
    <row r="123" s="185" customFormat="1" x14ac:dyDescent="0.25"/>
    <row r="124" s="185" customFormat="1" x14ac:dyDescent="0.25"/>
    <row r="125" s="185" customFormat="1" x14ac:dyDescent="0.25"/>
    <row r="126" s="185" customFormat="1" x14ac:dyDescent="0.25"/>
    <row r="127" s="185" customFormat="1" x14ac:dyDescent="0.25"/>
    <row r="128" s="185" customFormat="1" x14ac:dyDescent="0.25"/>
    <row r="129" s="185" customFormat="1" x14ac:dyDescent="0.25"/>
    <row r="130" s="185" customFormat="1" x14ac:dyDescent="0.25"/>
    <row r="131" s="185" customFormat="1" x14ac:dyDescent="0.25"/>
    <row r="132" s="185" customFormat="1" x14ac:dyDescent="0.25"/>
    <row r="133" s="185" customFormat="1" x14ac:dyDescent="0.25"/>
    <row r="134" s="185" customFormat="1" x14ac:dyDescent="0.25"/>
    <row r="135" s="185" customFormat="1" x14ac:dyDescent="0.25"/>
    <row r="136" s="185" customFormat="1" x14ac:dyDescent="0.25"/>
    <row r="137" s="185" customFormat="1" x14ac:dyDescent="0.25"/>
    <row r="138" s="185" customFormat="1" x14ac:dyDescent="0.25"/>
    <row r="139" s="185" customFormat="1" x14ac:dyDescent="0.25"/>
    <row r="140" s="185" customFormat="1" x14ac:dyDescent="0.25"/>
    <row r="141" s="185" customFormat="1" x14ac:dyDescent="0.25"/>
    <row r="142" s="185" customFormat="1" x14ac:dyDescent="0.25"/>
    <row r="143" s="185" customFormat="1" x14ac:dyDescent="0.25"/>
    <row r="144" s="185" customFormat="1" x14ac:dyDescent="0.25"/>
    <row r="145" s="185" customFormat="1" x14ac:dyDescent="0.25"/>
    <row r="146" s="185" customFormat="1" x14ac:dyDescent="0.25"/>
    <row r="147" s="185" customFormat="1" x14ac:dyDescent="0.25"/>
    <row r="148" s="185" customFormat="1" x14ac:dyDescent="0.25"/>
    <row r="149" s="185" customFormat="1" x14ac:dyDescent="0.25"/>
    <row r="150" s="185" customFormat="1" x14ac:dyDescent="0.25"/>
    <row r="151" s="185" customFormat="1" x14ac:dyDescent="0.25"/>
    <row r="152" s="185" customFormat="1" x14ac:dyDescent="0.25"/>
    <row r="153" s="185" customFormat="1" x14ac:dyDescent="0.25"/>
    <row r="154" s="185" customFormat="1" x14ac:dyDescent="0.25"/>
    <row r="155" s="185" customFormat="1" x14ac:dyDescent="0.25"/>
    <row r="156" s="185" customFormat="1" x14ac:dyDescent="0.25"/>
    <row r="157" s="185" customFormat="1" x14ac:dyDescent="0.25"/>
    <row r="158" s="185" customFormat="1" x14ac:dyDescent="0.25"/>
    <row r="159" s="185" customFormat="1" x14ac:dyDescent="0.25"/>
    <row r="160" s="185" customFormat="1" x14ac:dyDescent="0.25"/>
    <row r="161" s="185" customFormat="1" x14ac:dyDescent="0.25"/>
    <row r="162" s="185" customFormat="1" x14ac:dyDescent="0.25"/>
    <row r="163" s="185" customFormat="1" x14ac:dyDescent="0.25"/>
    <row r="164" s="185" customFormat="1" x14ac:dyDescent="0.25"/>
    <row r="165" s="185" customFormat="1" x14ac:dyDescent="0.25"/>
    <row r="166" s="185" customFormat="1" x14ac:dyDescent="0.25"/>
    <row r="167" s="185" customFormat="1" x14ac:dyDescent="0.25"/>
    <row r="168" s="185" customFormat="1" x14ac:dyDescent="0.25"/>
    <row r="169" s="185" customFormat="1" x14ac:dyDescent="0.25"/>
    <row r="170" s="185" customFormat="1" x14ac:dyDescent="0.25"/>
    <row r="171" s="185" customFormat="1" x14ac:dyDescent="0.25"/>
    <row r="172" s="185" customFormat="1" x14ac:dyDescent="0.25"/>
    <row r="173" s="185" customFormat="1" x14ac:dyDescent="0.25"/>
    <row r="174" s="185" customFormat="1" x14ac:dyDescent="0.25"/>
    <row r="175" s="185" customFormat="1" x14ac:dyDescent="0.25"/>
    <row r="176" s="185" customFormat="1" x14ac:dyDescent="0.25"/>
    <row r="177" s="185" customFormat="1" x14ac:dyDescent="0.25"/>
    <row r="178" s="185" customFormat="1" x14ac:dyDescent="0.25"/>
    <row r="179" s="185" customFormat="1" x14ac:dyDescent="0.25"/>
    <row r="180" s="185" customFormat="1" x14ac:dyDescent="0.25"/>
    <row r="181" s="185" customFormat="1" x14ac:dyDescent="0.25"/>
    <row r="182" s="185" customFormat="1" x14ac:dyDescent="0.25"/>
    <row r="183" s="185" customFormat="1" x14ac:dyDescent="0.25"/>
    <row r="184" s="185" customFormat="1" x14ac:dyDescent="0.25"/>
    <row r="185" s="185" customFormat="1" x14ac:dyDescent="0.25"/>
    <row r="186" s="185" customFormat="1" x14ac:dyDescent="0.25"/>
    <row r="187" s="185" customFormat="1" x14ac:dyDescent="0.25"/>
    <row r="188" s="185" customFormat="1" x14ac:dyDescent="0.25"/>
    <row r="189" s="185" customFormat="1" x14ac:dyDescent="0.25"/>
    <row r="190" s="185" customFormat="1" x14ac:dyDescent="0.25"/>
    <row r="191" s="185" customFormat="1" x14ac:dyDescent="0.25"/>
    <row r="192" s="185" customFormat="1" x14ac:dyDescent="0.25"/>
    <row r="193" s="185" customFormat="1" x14ac:dyDescent="0.25"/>
    <row r="194" s="185" customFormat="1" x14ac:dyDescent="0.25"/>
    <row r="195" s="185" customFormat="1" x14ac:dyDescent="0.25"/>
    <row r="196" s="185" customFormat="1" x14ac:dyDescent="0.25"/>
    <row r="197" s="185" customFormat="1" x14ac:dyDescent="0.25"/>
    <row r="198" s="185" customFormat="1" x14ac:dyDescent="0.25"/>
    <row r="199" s="185" customFormat="1" x14ac:dyDescent="0.25"/>
    <row r="200" s="185" customFormat="1" x14ac:dyDescent="0.25"/>
    <row r="201" s="185" customFormat="1" x14ac:dyDescent="0.25"/>
    <row r="202" s="185" customFormat="1" x14ac:dyDescent="0.25"/>
    <row r="203" s="185" customFormat="1" x14ac:dyDescent="0.25"/>
    <row r="204" s="185" customFormat="1" x14ac:dyDescent="0.25"/>
    <row r="205" s="185" customFormat="1" x14ac:dyDescent="0.25"/>
    <row r="206" s="185" customFormat="1" x14ac:dyDescent="0.25"/>
  </sheetData>
  <phoneticPr fontId="0" type="noConversion"/>
  <pageMargins left="0.75" right="0.75" top="1" bottom="0.75" header="0.3" footer="0.3"/>
  <pageSetup scale="98" orientation="portrait" r:id="rId1"/>
  <headerFooter alignWithMargins="0">
    <oddHeader xml:space="preserve">&amp;R&amp;G     </oddHeader>
    <oddFooter>&amp;C&amp;A</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08"/>
  <sheetViews>
    <sheetView zoomScaleNormal="100" workbookViewId="0"/>
  </sheetViews>
  <sheetFormatPr defaultColWidth="12.54296875" defaultRowHeight="12.5" x14ac:dyDescent="0.25"/>
  <cols>
    <col min="1" max="1" width="41.26953125" customWidth="1"/>
    <col min="2" max="5" width="11.7265625" customWidth="1"/>
    <col min="6" max="6" width="12.54296875" customWidth="1"/>
  </cols>
  <sheetData>
    <row r="1" spans="1:8" ht="18" customHeight="1" thickBot="1" x14ac:dyDescent="0.35">
      <c r="A1" s="27" t="s">
        <v>108</v>
      </c>
      <c r="B1" s="28"/>
      <c r="C1" s="58" t="s">
        <v>107</v>
      </c>
      <c r="D1" s="29"/>
      <c r="E1" s="30"/>
      <c r="F1" s="1"/>
      <c r="G1" s="1"/>
      <c r="H1" s="1"/>
    </row>
    <row r="2" spans="1:8" ht="18" customHeight="1" thickTop="1" thickBot="1" x14ac:dyDescent="0.35">
      <c r="A2" s="59" t="s">
        <v>0</v>
      </c>
      <c r="B2" s="50" t="s">
        <v>1</v>
      </c>
      <c r="C2" s="50" t="s">
        <v>2</v>
      </c>
      <c r="D2" s="50" t="s">
        <v>3</v>
      </c>
      <c r="E2" s="60" t="s">
        <v>4</v>
      </c>
      <c r="F2" s="1"/>
      <c r="G2" s="1"/>
      <c r="H2" s="1"/>
    </row>
    <row r="3" spans="1:8" ht="18" customHeight="1" x14ac:dyDescent="0.3">
      <c r="A3" s="47" t="s">
        <v>5</v>
      </c>
      <c r="B3" s="52"/>
      <c r="C3" s="52"/>
      <c r="D3" s="52"/>
      <c r="E3" s="53"/>
      <c r="F3" s="1"/>
      <c r="G3" s="1"/>
      <c r="H3" s="1"/>
    </row>
    <row r="4" spans="1:8" ht="18" customHeight="1" thickBot="1" x14ac:dyDescent="0.35">
      <c r="A4" s="54"/>
      <c r="B4" s="55" t="s">
        <v>78</v>
      </c>
      <c r="C4" s="55" t="s">
        <v>78</v>
      </c>
      <c r="D4" s="56" t="s">
        <v>78</v>
      </c>
      <c r="E4" s="57" t="s">
        <v>78</v>
      </c>
      <c r="F4" s="1"/>
      <c r="G4" s="1"/>
      <c r="H4" s="1"/>
    </row>
    <row r="5" spans="1:8" ht="18" customHeight="1" x14ac:dyDescent="0.3">
      <c r="A5" s="61" t="s">
        <v>8</v>
      </c>
      <c r="B5" s="43"/>
      <c r="C5" s="43"/>
      <c r="D5" s="51"/>
      <c r="E5" s="62"/>
      <c r="F5" s="1"/>
      <c r="G5" s="1"/>
      <c r="H5" s="1"/>
    </row>
    <row r="6" spans="1:8" ht="18" customHeight="1" x14ac:dyDescent="0.3">
      <c r="A6" s="32" t="s">
        <v>9</v>
      </c>
      <c r="B6" s="3" t="s">
        <v>78</v>
      </c>
      <c r="C6" s="4" t="s">
        <v>78</v>
      </c>
      <c r="D6" s="5" t="s">
        <v>78</v>
      </c>
      <c r="E6" s="40" t="s">
        <v>78</v>
      </c>
      <c r="F6" s="1"/>
      <c r="G6" s="1"/>
      <c r="H6" s="1"/>
    </row>
    <row r="7" spans="1:8" ht="18" customHeight="1" x14ac:dyDescent="0.3">
      <c r="A7" s="33" t="s">
        <v>11</v>
      </c>
      <c r="B7" s="3" t="s">
        <v>78</v>
      </c>
      <c r="C7" s="3" t="s">
        <v>78</v>
      </c>
      <c r="D7" s="7" t="s">
        <v>78</v>
      </c>
      <c r="E7" s="42" t="s">
        <v>78</v>
      </c>
      <c r="F7" s="1"/>
      <c r="G7" s="1"/>
      <c r="H7" s="1"/>
    </row>
    <row r="8" spans="1:8" ht="18" customHeight="1" x14ac:dyDescent="0.3">
      <c r="A8" s="32" t="s">
        <v>13</v>
      </c>
      <c r="B8" s="3" t="s">
        <v>78</v>
      </c>
      <c r="C8" s="6" t="s">
        <v>78</v>
      </c>
      <c r="D8" s="7" t="s">
        <v>78</v>
      </c>
      <c r="E8" s="42" t="s">
        <v>78</v>
      </c>
      <c r="F8" s="1"/>
      <c r="G8" s="1"/>
      <c r="H8" s="1"/>
    </row>
    <row r="9" spans="1:8" ht="18" customHeight="1" x14ac:dyDescent="0.3">
      <c r="A9" s="32" t="s">
        <v>15</v>
      </c>
      <c r="B9" s="3" t="s">
        <v>78</v>
      </c>
      <c r="C9" s="3" t="s">
        <v>78</v>
      </c>
      <c r="D9" s="7" t="s">
        <v>78</v>
      </c>
      <c r="E9" s="42" t="s">
        <v>78</v>
      </c>
      <c r="F9" s="8"/>
      <c r="G9" s="1"/>
      <c r="H9" s="1"/>
    </row>
    <row r="10" spans="1:8" ht="18" customHeight="1" x14ac:dyDescent="0.3">
      <c r="A10" s="32" t="s">
        <v>16</v>
      </c>
      <c r="B10" s="3" t="s">
        <v>78</v>
      </c>
      <c r="C10" s="3" t="s">
        <v>78</v>
      </c>
      <c r="D10" s="7" t="s">
        <v>78</v>
      </c>
      <c r="E10" s="42" t="s">
        <v>78</v>
      </c>
      <c r="F10" s="8"/>
      <c r="G10" s="1"/>
      <c r="H10" s="1"/>
    </row>
    <row r="11" spans="1:8" ht="18" customHeight="1" x14ac:dyDescent="0.3">
      <c r="A11" s="32" t="s">
        <v>17</v>
      </c>
      <c r="B11" s="3" t="s">
        <v>78</v>
      </c>
      <c r="C11" s="3" t="s">
        <v>78</v>
      </c>
      <c r="D11" s="7" t="s">
        <v>78</v>
      </c>
      <c r="E11" s="42" t="s">
        <v>78</v>
      </c>
      <c r="F11" s="8"/>
      <c r="G11" s="1"/>
      <c r="H11" s="1"/>
    </row>
    <row r="12" spans="1:8" ht="18" customHeight="1" x14ac:dyDescent="0.3">
      <c r="A12" s="48" t="s">
        <v>44</v>
      </c>
      <c r="B12" s="3" t="s">
        <v>78</v>
      </c>
      <c r="C12" s="3" t="s">
        <v>78</v>
      </c>
      <c r="D12" s="7" t="s">
        <v>78</v>
      </c>
      <c r="E12" s="42" t="s">
        <v>78</v>
      </c>
      <c r="F12" s="8"/>
      <c r="G12" s="1"/>
      <c r="H12" s="1"/>
    </row>
    <row r="13" spans="1:8" ht="18" customHeight="1" x14ac:dyDescent="0.3">
      <c r="A13" s="32"/>
      <c r="B13" s="3" t="s">
        <v>78</v>
      </c>
      <c r="C13" s="3" t="s">
        <v>78</v>
      </c>
      <c r="D13" s="7" t="s">
        <v>78</v>
      </c>
      <c r="E13" s="42" t="s">
        <v>78</v>
      </c>
      <c r="F13" s="1"/>
      <c r="G13" s="1"/>
      <c r="H13" s="1"/>
    </row>
    <row r="14" spans="1:8" ht="18" customHeight="1" x14ac:dyDescent="0.3">
      <c r="A14" s="32" t="s">
        <v>78</v>
      </c>
      <c r="B14" s="3" t="s">
        <v>78</v>
      </c>
      <c r="C14" s="3" t="s">
        <v>78</v>
      </c>
      <c r="D14" s="7" t="s">
        <v>78</v>
      </c>
      <c r="E14" s="42" t="s">
        <v>78</v>
      </c>
      <c r="F14" s="8"/>
      <c r="G14" s="1"/>
      <c r="H14" s="1"/>
    </row>
    <row r="15" spans="1:8" ht="18" customHeight="1" x14ac:dyDescent="0.3">
      <c r="A15" s="32"/>
      <c r="B15" s="3"/>
      <c r="C15" s="3"/>
      <c r="D15" s="7"/>
      <c r="E15" s="42"/>
      <c r="F15" s="8"/>
      <c r="G15" s="1"/>
      <c r="H15" s="1"/>
    </row>
    <row r="16" spans="1:8" ht="18" customHeight="1" x14ac:dyDescent="0.3">
      <c r="A16" s="32" t="s">
        <v>110</v>
      </c>
      <c r="B16" s="3" t="s">
        <v>78</v>
      </c>
      <c r="C16" s="3" t="s">
        <v>78</v>
      </c>
      <c r="D16" s="7" t="s">
        <v>78</v>
      </c>
      <c r="E16" s="42" t="s">
        <v>78</v>
      </c>
      <c r="F16" s="8"/>
      <c r="G16" s="1"/>
      <c r="H16" s="1"/>
    </row>
    <row r="17" spans="1:8" ht="18" customHeight="1" x14ac:dyDescent="0.3">
      <c r="A17" s="32"/>
      <c r="B17" s="3"/>
      <c r="C17" s="3"/>
      <c r="D17" s="7"/>
      <c r="E17" s="42" t="s">
        <v>78</v>
      </c>
      <c r="F17" s="1"/>
      <c r="G17" s="1"/>
      <c r="H17" s="1"/>
    </row>
    <row r="18" spans="1:8" ht="18" customHeight="1" x14ac:dyDescent="0.3">
      <c r="A18" s="32" t="s">
        <v>21</v>
      </c>
      <c r="B18" s="3" t="s">
        <v>78</v>
      </c>
      <c r="C18" s="3" t="s">
        <v>78</v>
      </c>
      <c r="D18" s="7" t="s">
        <v>78</v>
      </c>
      <c r="E18" s="42" t="s">
        <v>78</v>
      </c>
      <c r="F18" s="8"/>
      <c r="G18" s="1"/>
      <c r="H18" s="1"/>
    </row>
    <row r="19" spans="1:8" ht="18" customHeight="1" x14ac:dyDescent="0.3">
      <c r="A19" s="32"/>
      <c r="B19" s="3"/>
      <c r="C19" s="3"/>
      <c r="D19" s="9"/>
      <c r="E19" s="34" t="s">
        <v>78</v>
      </c>
      <c r="F19" s="8"/>
      <c r="G19" s="1"/>
      <c r="H19" s="1"/>
    </row>
    <row r="20" spans="1:8" ht="18" customHeight="1" x14ac:dyDescent="0.3">
      <c r="A20" s="32"/>
      <c r="B20" s="3"/>
      <c r="C20" s="3"/>
      <c r="D20" s="9"/>
      <c r="E20" s="34" t="s">
        <v>78</v>
      </c>
      <c r="F20" s="1"/>
      <c r="G20" s="1"/>
      <c r="H20" s="1"/>
    </row>
    <row r="21" spans="1:8" ht="18" customHeight="1" x14ac:dyDescent="0.3">
      <c r="A21" s="32"/>
      <c r="B21" s="3"/>
      <c r="C21" s="10"/>
      <c r="D21" s="11"/>
      <c r="E21" s="34" t="s">
        <v>78</v>
      </c>
      <c r="F21" s="8"/>
      <c r="G21" s="1"/>
      <c r="H21" s="1"/>
    </row>
    <row r="22" spans="1:8" ht="18" customHeight="1" x14ac:dyDescent="0.3">
      <c r="A22" s="32" t="s">
        <v>22</v>
      </c>
      <c r="B22" s="12" t="s">
        <v>78</v>
      </c>
      <c r="C22" s="3" t="s">
        <v>78</v>
      </c>
      <c r="D22" s="13" t="s">
        <v>78</v>
      </c>
      <c r="E22" s="42" t="s">
        <v>78</v>
      </c>
      <c r="F22" s="8"/>
      <c r="G22" s="1"/>
      <c r="H22" s="1"/>
    </row>
    <row r="23" spans="1:8" ht="18" customHeight="1" thickBot="1" x14ac:dyDescent="0.35">
      <c r="A23" s="35" t="s">
        <v>23</v>
      </c>
      <c r="B23" s="14"/>
      <c r="C23" s="14"/>
      <c r="D23" s="15"/>
      <c r="E23" s="63" t="s">
        <v>78</v>
      </c>
      <c r="F23" s="1"/>
      <c r="G23" s="1"/>
      <c r="H23" s="1"/>
    </row>
    <row r="24" spans="1:8" ht="18" customHeight="1" x14ac:dyDescent="0.3">
      <c r="A24" s="36" t="s">
        <v>24</v>
      </c>
      <c r="B24" s="16"/>
      <c r="C24" s="17"/>
      <c r="D24" s="16"/>
      <c r="E24" s="37"/>
      <c r="F24" s="1"/>
      <c r="G24" s="1"/>
      <c r="H24" s="1"/>
    </row>
    <row r="25" spans="1:8" ht="18" customHeight="1" x14ac:dyDescent="0.3">
      <c r="A25" s="32"/>
      <c r="B25" s="3"/>
      <c r="C25" s="3"/>
      <c r="D25" s="7"/>
      <c r="E25" s="42"/>
      <c r="F25" s="1"/>
      <c r="G25" s="1"/>
      <c r="H25" s="1"/>
    </row>
    <row r="26" spans="1:8" ht="18" customHeight="1" x14ac:dyDescent="0.3">
      <c r="A26" s="32" t="s">
        <v>78</v>
      </c>
      <c r="B26" s="3" t="s">
        <v>78</v>
      </c>
      <c r="C26" s="3" t="s">
        <v>78</v>
      </c>
      <c r="D26" s="7" t="s">
        <v>78</v>
      </c>
      <c r="E26" s="42" t="s">
        <v>78</v>
      </c>
      <c r="F26" s="1"/>
      <c r="G26" s="1"/>
      <c r="H26" s="1"/>
    </row>
    <row r="27" spans="1:8" ht="18" customHeight="1" x14ac:dyDescent="0.3">
      <c r="A27" s="64" t="s">
        <v>78</v>
      </c>
      <c r="B27" s="18" t="s">
        <v>78</v>
      </c>
      <c r="C27" s="18" t="s">
        <v>78</v>
      </c>
      <c r="D27" s="19" t="s">
        <v>109</v>
      </c>
      <c r="E27" s="65" t="s">
        <v>78</v>
      </c>
      <c r="F27" s="1"/>
      <c r="G27" s="1"/>
      <c r="H27" s="1"/>
    </row>
    <row r="28" spans="1:8" ht="18" customHeight="1" x14ac:dyDescent="0.3">
      <c r="A28" s="66" t="s">
        <v>78</v>
      </c>
      <c r="B28" s="20" t="s">
        <v>78</v>
      </c>
      <c r="C28" s="20" t="s">
        <v>78</v>
      </c>
      <c r="D28" s="21" t="s">
        <v>78</v>
      </c>
      <c r="E28" s="67" t="s">
        <v>78</v>
      </c>
      <c r="F28" s="1"/>
      <c r="G28" s="1"/>
      <c r="H28" s="1"/>
    </row>
    <row r="29" spans="1:8" ht="18" customHeight="1" x14ac:dyDescent="0.3">
      <c r="A29" s="32" t="s">
        <v>78</v>
      </c>
      <c r="B29" s="3" t="s">
        <v>78</v>
      </c>
      <c r="C29" s="3" t="s">
        <v>78</v>
      </c>
      <c r="D29" s="7" t="s">
        <v>78</v>
      </c>
      <c r="E29" s="42" t="s">
        <v>78</v>
      </c>
      <c r="F29" s="1"/>
      <c r="G29" s="1"/>
      <c r="H29" s="1"/>
    </row>
    <row r="30" spans="1:8" ht="18" customHeight="1" x14ac:dyDescent="0.3">
      <c r="A30" s="32" t="s">
        <v>78</v>
      </c>
      <c r="B30" s="3" t="s">
        <v>78</v>
      </c>
      <c r="C30" s="3" t="s">
        <v>78</v>
      </c>
      <c r="D30" s="7" t="s">
        <v>78</v>
      </c>
      <c r="E30" s="42" t="s">
        <v>78</v>
      </c>
      <c r="F30" s="1"/>
      <c r="G30" s="1"/>
      <c r="H30" s="1"/>
    </row>
    <row r="31" spans="1:8" ht="18" customHeight="1" x14ac:dyDescent="0.3">
      <c r="A31" s="32" t="s">
        <v>78</v>
      </c>
      <c r="B31" s="7" t="s">
        <v>78</v>
      </c>
      <c r="C31" s="3" t="s">
        <v>78</v>
      </c>
      <c r="D31" s="13" t="s">
        <v>78</v>
      </c>
      <c r="E31" s="42" t="s">
        <v>78</v>
      </c>
      <c r="F31" s="1"/>
      <c r="G31" s="1"/>
      <c r="H31" s="1"/>
    </row>
    <row r="32" spans="1:8" ht="18" customHeight="1" x14ac:dyDescent="0.3">
      <c r="A32" s="32"/>
      <c r="B32" s="3"/>
      <c r="C32" s="3"/>
      <c r="D32" s="7"/>
      <c r="E32" s="42"/>
      <c r="F32" s="1"/>
      <c r="G32" s="1"/>
      <c r="H32" s="1"/>
    </row>
    <row r="33" spans="1:11" ht="18" customHeight="1" x14ac:dyDescent="0.3">
      <c r="A33" s="32"/>
      <c r="B33" s="3"/>
      <c r="C33" s="3"/>
      <c r="D33" s="7" t="s">
        <v>78</v>
      </c>
      <c r="E33" s="42" t="s">
        <v>78</v>
      </c>
      <c r="F33" s="1"/>
      <c r="G33" s="1"/>
      <c r="H33" s="1"/>
    </row>
    <row r="34" spans="1:11" ht="18" customHeight="1" x14ac:dyDescent="0.3">
      <c r="A34" s="32" t="s">
        <v>33</v>
      </c>
      <c r="B34" s="3" t="s">
        <v>78</v>
      </c>
      <c r="C34" s="3" t="s">
        <v>78</v>
      </c>
      <c r="D34" s="7" t="s">
        <v>78</v>
      </c>
      <c r="E34" s="42" t="s">
        <v>78</v>
      </c>
      <c r="F34" s="1"/>
      <c r="G34" s="1"/>
      <c r="H34" s="1"/>
    </row>
    <row r="35" spans="1:11" ht="18" customHeight="1" thickBot="1" x14ac:dyDescent="0.35">
      <c r="A35" s="38" t="s">
        <v>34</v>
      </c>
      <c r="B35" s="22"/>
      <c r="C35" s="22"/>
      <c r="D35" s="23"/>
      <c r="E35" s="39" t="s">
        <v>78</v>
      </c>
      <c r="F35" s="1"/>
      <c r="G35" s="1"/>
      <c r="H35" s="1"/>
    </row>
    <row r="36" spans="1:11" ht="18" customHeight="1" thickTop="1" x14ac:dyDescent="0.3">
      <c r="A36" s="31" t="s">
        <v>35</v>
      </c>
      <c r="B36" s="2"/>
      <c r="C36" s="2"/>
      <c r="D36" s="24"/>
      <c r="E36" s="40" t="s">
        <v>78</v>
      </c>
      <c r="F36" s="1"/>
      <c r="G36" s="1"/>
      <c r="H36" s="1"/>
    </row>
    <row r="37" spans="1:11" ht="18" customHeight="1" thickBot="1" x14ac:dyDescent="0.35">
      <c r="A37" s="44" t="s">
        <v>36</v>
      </c>
      <c r="B37" s="45"/>
      <c r="C37" s="49"/>
      <c r="D37" s="46"/>
      <c r="E37" s="41" t="s">
        <v>78</v>
      </c>
      <c r="F37" s="8"/>
      <c r="G37" s="1"/>
      <c r="H37" s="1"/>
    </row>
    <row r="38" spans="1:11" x14ac:dyDescent="0.25">
      <c r="A38" s="1"/>
      <c r="B38" s="1"/>
      <c r="C38" s="1"/>
      <c r="D38" s="1"/>
      <c r="E38" s="1"/>
      <c r="F38" s="1"/>
      <c r="G38" s="1"/>
      <c r="H38" s="1"/>
      <c r="I38" s="1"/>
      <c r="J38" s="1"/>
      <c r="K38" s="1"/>
    </row>
    <row r="39" spans="1:11" x14ac:dyDescent="0.25">
      <c r="A39" s="1"/>
      <c r="B39" s="1"/>
      <c r="C39" s="1"/>
      <c r="D39" s="1"/>
      <c r="E39" s="1"/>
      <c r="F39" s="1"/>
      <c r="G39" s="1"/>
      <c r="H39" s="1"/>
      <c r="I39" s="1"/>
      <c r="J39" s="1"/>
      <c r="K39" s="1"/>
    </row>
    <row r="40" spans="1:11" x14ac:dyDescent="0.25">
      <c r="A40" s="1"/>
      <c r="B40" s="1"/>
      <c r="C40" s="1"/>
      <c r="D40" s="1"/>
      <c r="E40" s="1"/>
      <c r="F40" s="1"/>
      <c r="G40" s="1"/>
      <c r="H40" s="1"/>
      <c r="I40" s="1"/>
      <c r="J40" s="1"/>
      <c r="K40" s="1"/>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row r="43" spans="1:11" x14ac:dyDescent="0.25">
      <c r="A43" s="1"/>
      <c r="B43" s="1"/>
      <c r="C43" s="1"/>
      <c r="D43" s="1"/>
      <c r="E43" s="1"/>
      <c r="F43" s="1"/>
      <c r="G43" s="1"/>
      <c r="H43" s="1"/>
      <c r="I43" s="1"/>
      <c r="J43" s="1"/>
      <c r="K43" s="1"/>
    </row>
    <row r="44" spans="1:11" x14ac:dyDescent="0.25">
      <c r="A44" s="1"/>
      <c r="B44" s="1"/>
      <c r="C44" s="1"/>
      <c r="D44" s="1"/>
      <c r="E44" s="1"/>
      <c r="F44" s="1"/>
      <c r="G44" s="1"/>
      <c r="H44" s="1"/>
    </row>
    <row r="45" spans="1:11" x14ac:dyDescent="0.25">
      <c r="A45" s="1"/>
      <c r="B45" s="1"/>
      <c r="C45" s="1"/>
      <c r="D45" s="1"/>
      <c r="E45" s="1"/>
      <c r="F45" s="1"/>
      <c r="G45" s="1"/>
      <c r="H45" s="1"/>
    </row>
    <row r="46" spans="1:11" x14ac:dyDescent="0.25">
      <c r="A46" s="1"/>
      <c r="B46" s="1"/>
      <c r="C46" s="1"/>
      <c r="D46" s="1"/>
      <c r="E46" s="1"/>
      <c r="F46" s="1"/>
      <c r="G46" s="1"/>
      <c r="H46" s="1"/>
    </row>
    <row r="47" spans="1:11" x14ac:dyDescent="0.25">
      <c r="A47" s="1"/>
      <c r="B47" s="1"/>
      <c r="C47" s="1"/>
      <c r="D47" s="1"/>
      <c r="E47" s="1"/>
      <c r="F47" s="1"/>
      <c r="G47" s="1"/>
      <c r="H47" s="1"/>
    </row>
    <row r="48" spans="1:11" x14ac:dyDescent="0.25">
      <c r="A48" s="1"/>
      <c r="B48" s="1"/>
      <c r="C48" s="1"/>
      <c r="D48" s="1"/>
      <c r="E48" s="1"/>
      <c r="F48" s="1"/>
      <c r="G48" s="1"/>
      <c r="H48" s="1"/>
    </row>
    <row r="49" spans="1:8" x14ac:dyDescent="0.25">
      <c r="A49" s="1"/>
      <c r="B49" s="1"/>
      <c r="C49" s="1"/>
      <c r="D49" s="1"/>
      <c r="E49" s="1"/>
      <c r="F49" s="1"/>
      <c r="G49" s="1"/>
      <c r="H49" s="1"/>
    </row>
    <row r="50" spans="1:8" x14ac:dyDescent="0.25">
      <c r="A50" s="1"/>
      <c r="B50" s="1"/>
      <c r="C50" s="1"/>
      <c r="D50" s="1"/>
      <c r="E50" s="1"/>
      <c r="F50" s="1"/>
      <c r="G50" s="1"/>
      <c r="H50" s="1"/>
    </row>
    <row r="51" spans="1:8" x14ac:dyDescent="0.25">
      <c r="A51" s="1"/>
      <c r="B51" s="1"/>
      <c r="C51" s="1"/>
      <c r="D51" s="1"/>
      <c r="E51" s="1"/>
      <c r="F51" s="1"/>
      <c r="G51" s="1"/>
      <c r="H51" s="1"/>
    </row>
    <row r="52" spans="1:8" x14ac:dyDescent="0.25">
      <c r="A52" s="1"/>
      <c r="B52" s="1"/>
      <c r="C52" s="1"/>
      <c r="D52" s="1"/>
      <c r="E52" s="1"/>
      <c r="F52" s="1"/>
      <c r="G52" s="1"/>
      <c r="H52" s="1"/>
    </row>
    <row r="53" spans="1:8" x14ac:dyDescent="0.25">
      <c r="A53" s="1"/>
      <c r="B53" s="1"/>
      <c r="C53" s="1"/>
      <c r="D53" s="1"/>
      <c r="E53" s="1"/>
      <c r="F53" s="1"/>
      <c r="G53" s="1"/>
      <c r="H53" s="1"/>
    </row>
    <row r="54" spans="1:8" x14ac:dyDescent="0.25">
      <c r="A54" s="1"/>
      <c r="B54" s="1"/>
      <c r="C54" s="1"/>
      <c r="D54" s="1"/>
      <c r="E54" s="1"/>
    </row>
    <row r="55" spans="1:8" x14ac:dyDescent="0.25">
      <c r="A55" s="1"/>
      <c r="B55" s="1"/>
      <c r="C55" s="1"/>
      <c r="D55" s="1"/>
      <c r="E55" s="1"/>
    </row>
    <row r="56" spans="1:8" x14ac:dyDescent="0.25">
      <c r="A56" s="1"/>
      <c r="B56" s="1"/>
      <c r="C56" s="1"/>
      <c r="D56" s="1"/>
      <c r="E56" s="1"/>
    </row>
    <row r="57" spans="1:8" x14ac:dyDescent="0.25">
      <c r="A57" s="1"/>
      <c r="B57" s="1"/>
      <c r="C57" s="1"/>
      <c r="D57" s="1"/>
      <c r="E57" s="1"/>
    </row>
    <row r="58" spans="1:8" x14ac:dyDescent="0.25">
      <c r="A58" s="1"/>
      <c r="B58" s="1"/>
      <c r="C58" s="1"/>
      <c r="D58" s="1"/>
      <c r="E58" s="1"/>
    </row>
    <row r="59" spans="1:8" x14ac:dyDescent="0.25">
      <c r="A59" s="1"/>
      <c r="B59" s="1"/>
      <c r="C59" s="1"/>
      <c r="D59" s="1"/>
      <c r="E59" s="1"/>
    </row>
    <row r="60" spans="1:8" x14ac:dyDescent="0.25">
      <c r="A60" s="1"/>
      <c r="B60" s="1"/>
      <c r="C60" s="1"/>
      <c r="D60" s="1"/>
      <c r="E60" s="1"/>
    </row>
    <row r="61" spans="1:8" x14ac:dyDescent="0.25">
      <c r="A61" s="1"/>
      <c r="B61" s="1"/>
      <c r="C61" s="1"/>
      <c r="D61" s="1"/>
      <c r="E61" s="1"/>
    </row>
    <row r="62" spans="1:8" x14ac:dyDescent="0.25">
      <c r="A62" s="1"/>
      <c r="B62" s="1"/>
      <c r="C62" s="1"/>
      <c r="D62" s="1"/>
      <c r="E62" s="1"/>
    </row>
    <row r="63" spans="1:8" x14ac:dyDescent="0.25">
      <c r="A63" s="1"/>
      <c r="B63" s="1"/>
      <c r="C63" s="1"/>
      <c r="D63" s="1"/>
      <c r="E63" s="1"/>
    </row>
    <row r="64" spans="1:8" x14ac:dyDescent="0.25">
      <c r="A64" s="1"/>
      <c r="B64" s="1"/>
      <c r="C64" s="1"/>
      <c r="D64" s="1"/>
      <c r="E64" s="1"/>
    </row>
    <row r="65" spans="1:5" x14ac:dyDescent="0.25">
      <c r="A65" s="1"/>
      <c r="B65" s="1"/>
      <c r="C65" s="1"/>
      <c r="D65" s="1"/>
      <c r="E65" s="1"/>
    </row>
    <row r="66" spans="1:5" x14ac:dyDescent="0.25">
      <c r="A66" s="1"/>
      <c r="B66" s="1"/>
      <c r="C66" s="1"/>
      <c r="D66" s="1"/>
      <c r="E66" s="1"/>
    </row>
    <row r="67" spans="1:5" x14ac:dyDescent="0.25">
      <c r="A67" s="1"/>
      <c r="B67" s="1"/>
      <c r="C67" s="1"/>
      <c r="D67" s="1"/>
      <c r="E67" s="1"/>
    </row>
    <row r="68" spans="1:5" x14ac:dyDescent="0.25">
      <c r="A68" s="1"/>
      <c r="B68" s="1"/>
      <c r="C68" s="1"/>
      <c r="D68" s="1"/>
      <c r="E68" s="1"/>
    </row>
    <row r="69" spans="1:5" x14ac:dyDescent="0.25">
      <c r="A69" s="1"/>
      <c r="B69" s="1"/>
      <c r="C69" s="1"/>
      <c r="D69" s="1"/>
      <c r="E69" s="1"/>
    </row>
    <row r="70" spans="1:5" x14ac:dyDescent="0.25">
      <c r="A70" s="1"/>
      <c r="B70" s="1"/>
      <c r="C70" s="1"/>
      <c r="D70" s="1"/>
      <c r="E70" s="1"/>
    </row>
    <row r="71" spans="1:5" x14ac:dyDescent="0.25">
      <c r="A71" s="1"/>
      <c r="B71" s="1"/>
      <c r="C71" s="1"/>
      <c r="D71" s="1"/>
      <c r="E71" s="1"/>
    </row>
    <row r="72" spans="1:5" x14ac:dyDescent="0.25">
      <c r="A72" s="1"/>
      <c r="B72" s="1"/>
      <c r="C72" s="1"/>
      <c r="D72" s="1"/>
      <c r="E72" s="1"/>
    </row>
    <row r="73" spans="1:5" x14ac:dyDescent="0.25">
      <c r="A73" s="1"/>
      <c r="B73" s="1"/>
      <c r="C73" s="1"/>
      <c r="D73" s="1"/>
      <c r="E73" s="1"/>
    </row>
    <row r="74" spans="1:5" x14ac:dyDescent="0.25">
      <c r="A74" s="1"/>
      <c r="B74" s="1"/>
      <c r="C74" s="1"/>
      <c r="D74" s="1"/>
      <c r="E74" s="1"/>
    </row>
    <row r="75" spans="1:5" x14ac:dyDescent="0.25">
      <c r="A75" s="1"/>
      <c r="B75" s="1"/>
      <c r="C75" s="1"/>
      <c r="D75" s="1"/>
      <c r="E75" s="1"/>
    </row>
    <row r="76" spans="1:5" x14ac:dyDescent="0.25">
      <c r="A76" s="1"/>
      <c r="B76" s="1"/>
      <c r="C76" s="1"/>
      <c r="D76" s="1"/>
      <c r="E76" s="1"/>
    </row>
    <row r="77" spans="1:5" x14ac:dyDescent="0.25">
      <c r="A77" s="1"/>
      <c r="B77" s="1"/>
      <c r="C77" s="1"/>
      <c r="D77" s="1"/>
      <c r="E77" s="1"/>
    </row>
    <row r="107" spans="4:4" x14ac:dyDescent="0.25">
      <c r="D107" s="25"/>
    </row>
    <row r="142" spans="9:9" x14ac:dyDescent="0.25">
      <c r="I142" s="25"/>
    </row>
    <row r="143" spans="9:9" x14ac:dyDescent="0.25">
      <c r="I143" s="25"/>
    </row>
    <row r="144" spans="9:9" x14ac:dyDescent="0.25">
      <c r="I144" s="25"/>
    </row>
    <row r="174" spans="11:11" x14ac:dyDescent="0.25">
      <c r="K174" s="25"/>
    </row>
    <row r="175" spans="11:11" x14ac:dyDescent="0.25">
      <c r="K175" s="25"/>
    </row>
    <row r="176" spans="11:11" x14ac:dyDescent="0.25">
      <c r="K176" s="25"/>
    </row>
    <row r="177" spans="11:11" x14ac:dyDescent="0.25">
      <c r="K177" s="25"/>
    </row>
    <row r="178" spans="11:11" x14ac:dyDescent="0.25">
      <c r="K178" s="25"/>
    </row>
    <row r="179" spans="11:11" x14ac:dyDescent="0.25">
      <c r="K179" s="25"/>
    </row>
    <row r="180" spans="11:11" x14ac:dyDescent="0.25">
      <c r="K180" s="25"/>
    </row>
    <row r="181" spans="11:11" x14ac:dyDescent="0.25">
      <c r="K181" s="25"/>
    </row>
    <row r="182" spans="11:11" x14ac:dyDescent="0.25">
      <c r="K182" s="25"/>
    </row>
    <row r="183" spans="11:11" x14ac:dyDescent="0.25">
      <c r="K183" s="25"/>
    </row>
    <row r="184" spans="11:11" x14ac:dyDescent="0.25">
      <c r="K184" s="25"/>
    </row>
    <row r="185" spans="11:11" x14ac:dyDescent="0.25">
      <c r="K185" s="25"/>
    </row>
    <row r="186" spans="11:11" x14ac:dyDescent="0.25">
      <c r="K186" s="25"/>
    </row>
    <row r="187" spans="11:11" x14ac:dyDescent="0.25">
      <c r="K187" s="25"/>
    </row>
    <row r="188" spans="11:11" x14ac:dyDescent="0.25">
      <c r="K188" s="25"/>
    </row>
    <row r="189" spans="11:11" x14ac:dyDescent="0.25">
      <c r="K189" s="25"/>
    </row>
    <row r="190" spans="11:11" x14ac:dyDescent="0.25">
      <c r="K190" s="25"/>
    </row>
    <row r="191" spans="11:11" x14ac:dyDescent="0.25">
      <c r="K191" s="25"/>
    </row>
    <row r="192" spans="11:11" x14ac:dyDescent="0.25">
      <c r="K192" s="25"/>
    </row>
    <row r="193" spans="11:12" x14ac:dyDescent="0.25">
      <c r="K193" s="25"/>
    </row>
    <row r="194" spans="11:12" x14ac:dyDescent="0.25">
      <c r="K194" s="25"/>
    </row>
    <row r="195" spans="11:12" x14ac:dyDescent="0.25">
      <c r="K195" s="25"/>
    </row>
    <row r="196" spans="11:12" x14ac:dyDescent="0.25">
      <c r="K196" s="25"/>
    </row>
    <row r="197" spans="11:12" x14ac:dyDescent="0.25">
      <c r="K197" s="25"/>
    </row>
    <row r="198" spans="11:12" x14ac:dyDescent="0.25">
      <c r="K198" s="25"/>
    </row>
    <row r="199" spans="11:12" x14ac:dyDescent="0.25">
      <c r="K199" s="25"/>
    </row>
    <row r="200" spans="11:12" x14ac:dyDescent="0.25">
      <c r="K200" s="25"/>
    </row>
    <row r="201" spans="11:12" x14ac:dyDescent="0.25">
      <c r="K201" s="25"/>
      <c r="L201" s="25"/>
    </row>
    <row r="202" spans="11:12" x14ac:dyDescent="0.25">
      <c r="K202" s="25"/>
    </row>
    <row r="203" spans="11:12" x14ac:dyDescent="0.25">
      <c r="K203" s="25"/>
    </row>
    <row r="204" spans="11:12" x14ac:dyDescent="0.25">
      <c r="K204" s="25"/>
    </row>
    <row r="205" spans="11:12" x14ac:dyDescent="0.25">
      <c r="K205" s="25"/>
    </row>
    <row r="206" spans="11:12" x14ac:dyDescent="0.25">
      <c r="K206" s="25"/>
    </row>
    <row r="207" spans="11:12" x14ac:dyDescent="0.25">
      <c r="K207" s="25"/>
    </row>
    <row r="208" spans="11:12" x14ac:dyDescent="0.25">
      <c r="L208" s="26"/>
    </row>
  </sheetData>
  <pageMargins left="0.75" right="0.75" top="1.1100000000000001" bottom="0.75" header="0" footer="0"/>
  <pageSetup scale="98" orientation="portrait" r:id="rId1"/>
  <headerFooter alignWithMargins="0">
    <oddHeader xml:space="preserve">&amp;R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7"/>
  <sheetViews>
    <sheetView zoomScaleNormal="100" workbookViewId="0"/>
  </sheetViews>
  <sheetFormatPr defaultRowHeight="12.5" x14ac:dyDescent="0.25"/>
  <cols>
    <col min="1" max="6" width="19" customWidth="1"/>
  </cols>
  <sheetData>
    <row r="1" spans="1:6" ht="21.75" customHeight="1" thickBot="1" x14ac:dyDescent="0.4">
      <c r="A1" s="266" t="s">
        <v>117</v>
      </c>
      <c r="B1" s="267"/>
      <c r="C1" s="267"/>
      <c r="D1" s="267"/>
      <c r="E1" s="267"/>
      <c r="F1" s="268"/>
    </row>
    <row r="2" spans="1:6" ht="14.15" customHeight="1" x14ac:dyDescent="0.3">
      <c r="A2" s="313"/>
      <c r="B2" s="314" t="s">
        <v>112</v>
      </c>
      <c r="C2" s="314" t="s">
        <v>113</v>
      </c>
      <c r="D2" s="314" t="s">
        <v>114</v>
      </c>
      <c r="E2" s="314" t="s">
        <v>115</v>
      </c>
      <c r="F2" s="315" t="s">
        <v>116</v>
      </c>
    </row>
    <row r="3" spans="1:6" ht="13" x14ac:dyDescent="0.3">
      <c r="A3" s="68">
        <v>2007</v>
      </c>
      <c r="B3" s="390">
        <v>362.4</v>
      </c>
      <c r="C3" s="390">
        <v>379.4</v>
      </c>
      <c r="D3" s="390">
        <v>234.26</v>
      </c>
      <c r="E3" s="390">
        <v>309.27</v>
      </c>
      <c r="F3" s="391">
        <v>395.89</v>
      </c>
    </row>
    <row r="4" spans="1:6" ht="13" x14ac:dyDescent="0.3">
      <c r="A4" s="68">
        <v>2008</v>
      </c>
      <c r="B4" s="390">
        <v>470.72</v>
      </c>
      <c r="C4" s="390">
        <v>515.34</v>
      </c>
      <c r="D4" s="390">
        <v>307.12</v>
      </c>
      <c r="E4" s="390">
        <v>390.14</v>
      </c>
      <c r="F4" s="391">
        <v>562.34</v>
      </c>
    </row>
    <row r="5" spans="1:6" ht="13" x14ac:dyDescent="0.3">
      <c r="A5" s="68">
        <v>2009</v>
      </c>
      <c r="B5" s="390">
        <v>521.49</v>
      </c>
      <c r="C5" s="390">
        <v>539.80999999999995</v>
      </c>
      <c r="D5" s="390">
        <v>410.69</v>
      </c>
      <c r="E5" s="390">
        <v>406.2</v>
      </c>
      <c r="F5" s="391">
        <v>630.51</v>
      </c>
    </row>
    <row r="6" spans="1:6" ht="13" x14ac:dyDescent="0.3">
      <c r="A6" s="68">
        <v>2010</v>
      </c>
      <c r="B6" s="390">
        <v>525.26</v>
      </c>
      <c r="C6" s="390">
        <v>530.09</v>
      </c>
      <c r="D6" s="390">
        <v>405.77</v>
      </c>
      <c r="E6" s="390">
        <v>407.26</v>
      </c>
      <c r="F6" s="391">
        <v>640.6</v>
      </c>
    </row>
    <row r="7" spans="1:6" ht="13" x14ac:dyDescent="0.3">
      <c r="A7" s="68">
        <v>2011</v>
      </c>
      <c r="B7" s="390">
        <v>568.66</v>
      </c>
      <c r="C7" s="390">
        <v>569.32000000000005</v>
      </c>
      <c r="D7" s="390">
        <v>348.06</v>
      </c>
      <c r="E7" s="390">
        <v>436.75</v>
      </c>
      <c r="F7" s="391">
        <v>653.83000000000004</v>
      </c>
    </row>
    <row r="8" spans="1:6" ht="13" x14ac:dyDescent="0.3">
      <c r="A8" s="269">
        <v>2012</v>
      </c>
      <c r="B8" s="392">
        <v>572.54266250000001</v>
      </c>
      <c r="C8" s="392">
        <v>573.20986249999999</v>
      </c>
      <c r="D8" s="392">
        <v>355.68967500000008</v>
      </c>
      <c r="E8" s="392">
        <v>433.18680625000002</v>
      </c>
      <c r="F8" s="393">
        <v>655.56028124999989</v>
      </c>
    </row>
    <row r="9" spans="1:6" ht="13" x14ac:dyDescent="0.3">
      <c r="A9" s="269">
        <v>2013</v>
      </c>
      <c r="B9" s="394">
        <v>552.86280000000011</v>
      </c>
      <c r="C9" s="392">
        <v>588.64139999999998</v>
      </c>
      <c r="D9" s="390">
        <v>350.10432500000002</v>
      </c>
      <c r="E9" s="392">
        <v>442.30940625000005</v>
      </c>
      <c r="F9" s="393">
        <v>669.60018124999999</v>
      </c>
    </row>
    <row r="10" spans="1:6" ht="13" x14ac:dyDescent="0.3">
      <c r="A10" s="269">
        <v>2014</v>
      </c>
      <c r="B10" s="394">
        <v>506.66</v>
      </c>
      <c r="C10" s="395">
        <v>545.5249</v>
      </c>
      <c r="D10" s="390">
        <v>364.77342499999997</v>
      </c>
      <c r="E10" s="392">
        <v>427.34755624999997</v>
      </c>
      <c r="F10" s="393">
        <v>662.16630625000005</v>
      </c>
    </row>
    <row r="11" spans="1:6" ht="13" x14ac:dyDescent="0.3">
      <c r="A11" s="269">
        <v>2015</v>
      </c>
      <c r="B11" s="385">
        <v>575.5</v>
      </c>
      <c r="C11" s="385">
        <v>576.73</v>
      </c>
      <c r="D11" s="385">
        <v>357.51139999999998</v>
      </c>
      <c r="E11" s="385">
        <v>439.52135625</v>
      </c>
      <c r="F11" s="396">
        <v>659.7332312499999</v>
      </c>
    </row>
    <row r="12" spans="1:6" ht="13" x14ac:dyDescent="0.3">
      <c r="A12" s="269">
        <v>2016</v>
      </c>
      <c r="B12" s="385">
        <v>552.32000000000005</v>
      </c>
      <c r="C12" s="385">
        <v>598.86</v>
      </c>
      <c r="D12" s="385">
        <v>364.95</v>
      </c>
      <c r="E12" s="385">
        <v>418.12</v>
      </c>
      <c r="F12" s="396">
        <v>649.03</v>
      </c>
    </row>
    <row r="13" spans="1:6" ht="13" x14ac:dyDescent="0.3">
      <c r="A13" s="269">
        <v>2017</v>
      </c>
      <c r="B13" s="385">
        <v>566.37</v>
      </c>
      <c r="C13" s="385">
        <v>582.01</v>
      </c>
      <c r="D13" s="385">
        <v>358.25</v>
      </c>
      <c r="E13" s="385">
        <v>456.78</v>
      </c>
      <c r="F13" s="396">
        <v>671.8</v>
      </c>
    </row>
    <row r="14" spans="1:6" ht="13" x14ac:dyDescent="0.3">
      <c r="A14" s="269">
        <v>2018</v>
      </c>
      <c r="B14" s="386">
        <v>525.91</v>
      </c>
      <c r="C14" s="386">
        <v>554.54999999999995</v>
      </c>
      <c r="D14" s="386">
        <v>354.77</v>
      </c>
      <c r="E14" s="386">
        <v>348.58</v>
      </c>
      <c r="F14" s="397">
        <v>638.79</v>
      </c>
    </row>
    <row r="15" spans="1:6" ht="13" x14ac:dyDescent="0.3">
      <c r="A15" s="269">
        <v>2019</v>
      </c>
      <c r="B15" s="386">
        <v>564.04999999999995</v>
      </c>
      <c r="C15" s="386">
        <v>618.82000000000005</v>
      </c>
      <c r="D15" s="386">
        <v>363.37</v>
      </c>
      <c r="E15" s="386">
        <v>436.88</v>
      </c>
      <c r="F15" s="397">
        <v>656.03</v>
      </c>
    </row>
    <row r="16" spans="1:6" ht="13" x14ac:dyDescent="0.3">
      <c r="A16" s="388">
        <v>2020</v>
      </c>
      <c r="B16" s="389">
        <v>538</v>
      </c>
      <c r="C16" s="389">
        <v>594</v>
      </c>
      <c r="D16" s="389">
        <v>347</v>
      </c>
      <c r="E16" s="389">
        <v>424</v>
      </c>
      <c r="F16" s="398">
        <v>630.5</v>
      </c>
    </row>
    <row r="17" spans="1:6" ht="13" x14ac:dyDescent="0.3">
      <c r="A17" s="388">
        <v>2021</v>
      </c>
      <c r="B17" s="389">
        <v>540</v>
      </c>
      <c r="C17" s="389">
        <v>592</v>
      </c>
      <c r="D17" s="389">
        <v>346</v>
      </c>
      <c r="E17" s="389">
        <v>401</v>
      </c>
      <c r="F17" s="398">
        <v>608</v>
      </c>
    </row>
    <row r="18" spans="1:6" ht="13.5" thickBot="1" x14ac:dyDescent="0.35">
      <c r="A18" s="382">
        <v>2022</v>
      </c>
      <c r="B18" s="387">
        <f>'CORN GRAIN NO TILL'!E37</f>
        <v>698.39926249999996</v>
      </c>
      <c r="C18" s="387">
        <f>'CORN GRAIN CONVENTIONAL NON-IR'!E38</f>
        <v>748.87052499999993</v>
      </c>
      <c r="D18" s="387">
        <f>SOYBEANS!E35</f>
        <v>401.65797999999995</v>
      </c>
      <c r="E18" s="399">
        <f>WHEAT!E36</f>
        <v>489.68229999999994</v>
      </c>
      <c r="F18" s="400">
        <f>'WHEAT SOYBEAN DOUBLE CROP'!E39</f>
        <v>749.38256000000001</v>
      </c>
    </row>
    <row r="19" spans="1:6" x14ac:dyDescent="0.25">
      <c r="A19" t="s">
        <v>145</v>
      </c>
    </row>
    <row r="40" spans="1:6" ht="16.5" customHeight="1" x14ac:dyDescent="0.25"/>
    <row r="43" spans="1:6" ht="13" thickBot="1" x14ac:dyDescent="0.3"/>
    <row r="44" spans="1:6" ht="15.5" x14ac:dyDescent="0.35">
      <c r="A44" s="377" t="s">
        <v>228</v>
      </c>
      <c r="B44" s="378"/>
      <c r="C44" s="378"/>
      <c r="D44" s="378"/>
      <c r="E44" s="378"/>
      <c r="F44" s="379"/>
    </row>
    <row r="45" spans="1:6" ht="13" x14ac:dyDescent="0.3">
      <c r="A45" s="68"/>
      <c r="B45" s="289" t="s">
        <v>112</v>
      </c>
      <c r="C45" s="289" t="s">
        <v>113</v>
      </c>
      <c r="D45" s="289" t="s">
        <v>114</v>
      </c>
      <c r="E45" s="289" t="s">
        <v>115</v>
      </c>
      <c r="F45" s="290" t="s">
        <v>116</v>
      </c>
    </row>
    <row r="46" spans="1:6" ht="13" x14ac:dyDescent="0.3">
      <c r="A46" s="269">
        <v>2022</v>
      </c>
      <c r="B46" s="386">
        <v>692.39926249999996</v>
      </c>
      <c r="C46" s="386">
        <v>742.87052499999993</v>
      </c>
      <c r="D46" s="386">
        <v>395.87797999999998</v>
      </c>
      <c r="E46" s="386">
        <v>485.08229999999998</v>
      </c>
      <c r="F46" s="386">
        <v>739.00256000000002</v>
      </c>
    </row>
    <row r="47" spans="1:6" ht="13" thickBot="1" x14ac:dyDescent="0.3">
      <c r="A47" s="380" t="s">
        <v>210</v>
      </c>
      <c r="B47" s="381">
        <f>(B18-B17)/B18</f>
        <v>0.22680330722714642</v>
      </c>
      <c r="C47" s="381">
        <f>(C18-C17)/C18</f>
        <v>0.20947616412062678</v>
      </c>
      <c r="D47" s="381">
        <f>(D18-D17)/D18</f>
        <v>0.13857058186669155</v>
      </c>
      <c r="E47" s="381">
        <f>(E18-E17)/E18</f>
        <v>0.18110170614702625</v>
      </c>
      <c r="F47" s="381">
        <f>(F18-F17)/F18</f>
        <v>0.18866539941895633</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81"/>
  <sheetViews>
    <sheetView topLeftCell="A37" zoomScaleNormal="100" workbookViewId="0">
      <selection activeCell="C55" sqref="C55"/>
    </sheetView>
  </sheetViews>
  <sheetFormatPr defaultColWidth="9.1796875" defaultRowHeight="13" x14ac:dyDescent="0.25"/>
  <cols>
    <col min="1" max="1" width="29.7265625" style="76" customWidth="1"/>
    <col min="2" max="2" width="12" style="76" customWidth="1"/>
    <col min="3" max="3" width="10.453125" style="77" customWidth="1"/>
    <col min="4" max="4" width="10.7265625" style="280" customWidth="1"/>
    <col min="5" max="16384" width="9.1796875" style="76"/>
  </cols>
  <sheetData>
    <row r="1" spans="1:4" ht="11.25" customHeight="1" x14ac:dyDescent="0.25">
      <c r="A1" s="270"/>
      <c r="B1" s="270" t="s">
        <v>1</v>
      </c>
      <c r="C1" s="271" t="s">
        <v>3</v>
      </c>
      <c r="D1" s="270" t="s">
        <v>146</v>
      </c>
    </row>
    <row r="2" spans="1:4" ht="11.25" customHeight="1" x14ac:dyDescent="0.25">
      <c r="A2" s="272" t="s">
        <v>129</v>
      </c>
      <c r="B2" s="276"/>
      <c r="C2" s="277">
        <v>2022</v>
      </c>
      <c r="D2" s="278"/>
    </row>
    <row r="3" spans="1:4" ht="11.25" customHeight="1" x14ac:dyDescent="0.25">
      <c r="A3" s="272" t="s">
        <v>74</v>
      </c>
      <c r="B3" s="252"/>
      <c r="C3" s="273"/>
      <c r="D3" s="279"/>
    </row>
    <row r="4" spans="1:4" ht="11.25" customHeight="1" x14ac:dyDescent="0.25">
      <c r="A4" s="70" t="s">
        <v>75</v>
      </c>
      <c r="B4" s="70" t="s">
        <v>7</v>
      </c>
      <c r="C4" s="274">
        <v>5.43</v>
      </c>
      <c r="D4" s="283" t="s">
        <v>226</v>
      </c>
    </row>
    <row r="5" spans="1:4" ht="11.25" customHeight="1" x14ac:dyDescent="0.25">
      <c r="A5" s="70" t="s">
        <v>47</v>
      </c>
      <c r="B5" s="70" t="s">
        <v>7</v>
      </c>
      <c r="C5" s="274">
        <v>12.37</v>
      </c>
      <c r="D5" s="283" t="s">
        <v>224</v>
      </c>
    </row>
    <row r="6" spans="1:4" ht="11.25" customHeight="1" x14ac:dyDescent="0.25">
      <c r="A6" s="70" t="s">
        <v>52</v>
      </c>
      <c r="B6" s="70" t="s">
        <v>7</v>
      </c>
      <c r="C6" s="274">
        <v>7.88</v>
      </c>
      <c r="D6" s="283" t="s">
        <v>225</v>
      </c>
    </row>
    <row r="7" spans="1:4" ht="11.25" customHeight="1" x14ac:dyDescent="0.25">
      <c r="A7" s="275" t="s">
        <v>76</v>
      </c>
      <c r="B7" s="70"/>
      <c r="C7" s="274"/>
      <c r="D7" s="279"/>
    </row>
    <row r="8" spans="1:4" ht="11.25" customHeight="1" x14ac:dyDescent="0.25">
      <c r="A8" s="282" t="s">
        <v>9</v>
      </c>
      <c r="B8" s="70"/>
      <c r="C8" s="274"/>
      <c r="D8" s="279"/>
    </row>
    <row r="9" spans="1:4" ht="11.25" customHeight="1" x14ac:dyDescent="0.25">
      <c r="A9" s="70" t="s">
        <v>80</v>
      </c>
      <c r="B9" s="70" t="s">
        <v>81</v>
      </c>
      <c r="C9" s="274">
        <v>1.68</v>
      </c>
      <c r="D9" s="279"/>
    </row>
    <row r="10" spans="1:4" ht="11.25" customHeight="1" x14ac:dyDescent="0.25">
      <c r="A10" s="70" t="s">
        <v>143</v>
      </c>
      <c r="B10" s="70" t="s">
        <v>81</v>
      </c>
      <c r="C10" s="274">
        <v>2.88</v>
      </c>
      <c r="D10" s="279"/>
    </row>
    <row r="11" spans="1:4" ht="11.25" customHeight="1" x14ac:dyDescent="0.25">
      <c r="A11" s="73" t="s">
        <v>77</v>
      </c>
      <c r="B11" s="70" t="s">
        <v>81</v>
      </c>
      <c r="C11" s="274">
        <v>0.25</v>
      </c>
      <c r="D11" s="279"/>
    </row>
    <row r="12" spans="1:4" ht="11.25" customHeight="1" x14ac:dyDescent="0.25">
      <c r="A12" s="73" t="s">
        <v>144</v>
      </c>
      <c r="B12" s="70" t="s">
        <v>81</v>
      </c>
      <c r="C12" s="274">
        <v>0.33</v>
      </c>
      <c r="D12" s="279"/>
    </row>
    <row r="13" spans="1:4" ht="11.25" customHeight="1" x14ac:dyDescent="0.25">
      <c r="A13" s="73" t="s">
        <v>183</v>
      </c>
      <c r="B13" s="70" t="s">
        <v>81</v>
      </c>
      <c r="C13" s="274">
        <v>0.32</v>
      </c>
      <c r="D13" s="279"/>
    </row>
    <row r="14" spans="1:4" ht="11.25" customHeight="1" x14ac:dyDescent="0.25">
      <c r="A14" s="73" t="s">
        <v>184</v>
      </c>
      <c r="B14" s="70" t="s">
        <v>81</v>
      </c>
      <c r="C14" s="274">
        <v>0.37</v>
      </c>
      <c r="D14" s="279"/>
    </row>
    <row r="15" spans="1:4" ht="11.25" customHeight="1" x14ac:dyDescent="0.25">
      <c r="A15" s="73" t="s">
        <v>227</v>
      </c>
      <c r="B15" s="70" t="s">
        <v>81</v>
      </c>
      <c r="C15" s="274">
        <v>0.36</v>
      </c>
      <c r="D15" s="279"/>
    </row>
    <row r="16" spans="1:4" ht="11.25" customHeight="1" x14ac:dyDescent="0.25">
      <c r="A16" s="70" t="s">
        <v>182</v>
      </c>
      <c r="B16" s="70" t="s">
        <v>14</v>
      </c>
      <c r="C16" s="274">
        <v>0.4</v>
      </c>
      <c r="D16" s="279"/>
    </row>
    <row r="17" spans="1:4" ht="11.25" customHeight="1" x14ac:dyDescent="0.25">
      <c r="A17" s="281" t="s">
        <v>42</v>
      </c>
      <c r="B17" s="70"/>
      <c r="C17" s="274"/>
      <c r="D17" s="279"/>
    </row>
    <row r="18" spans="1:4" ht="11.25" customHeight="1" x14ac:dyDescent="0.25">
      <c r="A18" s="73" t="s">
        <v>13</v>
      </c>
      <c r="B18" s="70" t="s">
        <v>14</v>
      </c>
      <c r="C18" s="274">
        <v>1.02</v>
      </c>
      <c r="D18" s="279"/>
    </row>
    <row r="19" spans="1:4" ht="11.25" customHeight="1" x14ac:dyDescent="0.25">
      <c r="A19" s="73" t="s">
        <v>86</v>
      </c>
      <c r="B19" s="70" t="s">
        <v>14</v>
      </c>
      <c r="C19" s="274">
        <v>0.89</v>
      </c>
      <c r="D19" s="279"/>
    </row>
    <row r="20" spans="1:4" ht="11.25" customHeight="1" x14ac:dyDescent="0.25">
      <c r="A20" s="92" t="s">
        <v>16</v>
      </c>
      <c r="B20" s="70" t="s">
        <v>14</v>
      </c>
      <c r="C20" s="274">
        <v>0.69</v>
      </c>
      <c r="D20" s="279"/>
    </row>
    <row r="21" spans="1:4" ht="11.25" customHeight="1" x14ac:dyDescent="0.25">
      <c r="A21" s="92" t="s">
        <v>208</v>
      </c>
      <c r="B21" s="70" t="s">
        <v>14</v>
      </c>
      <c r="C21" s="274">
        <v>0.9</v>
      </c>
      <c r="D21" s="279"/>
    </row>
    <row r="22" spans="1:4" ht="11.25" customHeight="1" x14ac:dyDescent="0.25">
      <c r="A22" s="92" t="s">
        <v>168</v>
      </c>
      <c r="B22" s="70" t="s">
        <v>18</v>
      </c>
      <c r="C22" s="274">
        <v>25</v>
      </c>
      <c r="D22" s="279"/>
    </row>
    <row r="23" spans="1:4" ht="11.25" customHeight="1" x14ac:dyDescent="0.25">
      <c r="A23" s="73" t="s">
        <v>17</v>
      </c>
      <c r="B23" s="70" t="s">
        <v>18</v>
      </c>
      <c r="C23" s="274">
        <v>36</v>
      </c>
      <c r="D23" s="279"/>
    </row>
    <row r="24" spans="1:4" ht="11.25" customHeight="1" x14ac:dyDescent="0.25">
      <c r="A24" s="281" t="s">
        <v>44</v>
      </c>
      <c r="B24" s="70"/>
      <c r="C24" s="274"/>
      <c r="D24" s="279"/>
    </row>
    <row r="25" spans="1:4" ht="11.25" customHeight="1" x14ac:dyDescent="0.25">
      <c r="A25" s="73" t="s">
        <v>79</v>
      </c>
      <c r="B25" s="70" t="s">
        <v>62</v>
      </c>
      <c r="C25" s="274">
        <v>6.38</v>
      </c>
      <c r="D25" s="279"/>
    </row>
    <row r="26" spans="1:4" ht="11.25" customHeight="1" x14ac:dyDescent="0.25">
      <c r="A26" s="73" t="s">
        <v>79</v>
      </c>
      <c r="B26" s="70" t="s">
        <v>63</v>
      </c>
      <c r="C26" s="274">
        <f>C25/2</f>
        <v>3.19</v>
      </c>
      <c r="D26" s="279"/>
    </row>
    <row r="27" spans="1:4" ht="11.25" customHeight="1" x14ac:dyDescent="0.25">
      <c r="A27" s="73" t="s">
        <v>20</v>
      </c>
      <c r="B27" s="70" t="s">
        <v>62</v>
      </c>
      <c r="C27" s="274">
        <v>4.18</v>
      </c>
      <c r="D27" s="279"/>
    </row>
    <row r="28" spans="1:4" ht="11.25" customHeight="1" x14ac:dyDescent="0.25">
      <c r="A28" s="73" t="s">
        <v>188</v>
      </c>
      <c r="B28" s="70" t="s">
        <v>63</v>
      </c>
      <c r="C28" s="274">
        <v>8.8800000000000008</v>
      </c>
      <c r="D28" s="279"/>
    </row>
    <row r="29" spans="1:4" ht="11.25" customHeight="1" x14ac:dyDescent="0.25">
      <c r="A29" s="73" t="s">
        <v>174</v>
      </c>
      <c r="B29" s="70" t="s">
        <v>49</v>
      </c>
      <c r="C29" s="274">
        <v>4.6500000000000004</v>
      </c>
      <c r="D29" s="279"/>
    </row>
    <row r="30" spans="1:4" ht="11.25" customHeight="1" x14ac:dyDescent="0.25">
      <c r="A30" s="73" t="s">
        <v>172</v>
      </c>
      <c r="B30" s="70" t="s">
        <v>63</v>
      </c>
      <c r="C30" s="274">
        <v>8.1300000000000008</v>
      </c>
      <c r="D30" s="279"/>
    </row>
    <row r="31" spans="1:4" ht="11.25" customHeight="1" x14ac:dyDescent="0.25">
      <c r="A31" s="73" t="s">
        <v>173</v>
      </c>
      <c r="B31" s="70" t="s">
        <v>49</v>
      </c>
      <c r="C31" s="274">
        <v>0.77</v>
      </c>
      <c r="D31" s="279"/>
    </row>
    <row r="32" spans="1:4" ht="11.25" customHeight="1" x14ac:dyDescent="0.25">
      <c r="A32" s="73" t="s">
        <v>193</v>
      </c>
      <c r="B32" s="70" t="s">
        <v>63</v>
      </c>
      <c r="C32" s="274">
        <v>3.56</v>
      </c>
      <c r="D32" s="279"/>
    </row>
    <row r="33" spans="1:5" ht="11.25" customHeight="1" x14ac:dyDescent="0.25">
      <c r="A33" s="70" t="s">
        <v>207</v>
      </c>
      <c r="B33" s="70" t="s">
        <v>63</v>
      </c>
      <c r="C33" s="274">
        <v>4.13</v>
      </c>
      <c r="D33" s="279"/>
    </row>
    <row r="34" spans="1:5" ht="11.25" customHeight="1" x14ac:dyDescent="0.25">
      <c r="A34" s="73" t="s">
        <v>190</v>
      </c>
      <c r="B34" s="70" t="s">
        <v>63</v>
      </c>
      <c r="C34" s="274">
        <v>5.5</v>
      </c>
      <c r="D34" s="279"/>
    </row>
    <row r="35" spans="1:5" ht="11.25" customHeight="1" x14ac:dyDescent="0.25">
      <c r="A35" s="73" t="s">
        <v>169</v>
      </c>
      <c r="B35" s="70" t="s">
        <v>49</v>
      </c>
      <c r="C35" s="274">
        <v>7.9</v>
      </c>
      <c r="D35" s="279"/>
    </row>
    <row r="36" spans="1:5" ht="11.25" customHeight="1" x14ac:dyDescent="0.25">
      <c r="A36" s="73" t="s">
        <v>189</v>
      </c>
      <c r="B36" s="70" t="s">
        <v>62</v>
      </c>
      <c r="C36" s="274">
        <v>12.25</v>
      </c>
      <c r="D36" s="279"/>
    </row>
    <row r="37" spans="1:5" ht="11.25" customHeight="1" x14ac:dyDescent="0.25">
      <c r="A37" s="73" t="s">
        <v>211</v>
      </c>
      <c r="B37" s="70" t="s">
        <v>14</v>
      </c>
      <c r="C37" s="274">
        <v>19</v>
      </c>
      <c r="D37" s="279"/>
    </row>
    <row r="38" spans="1:5" ht="11.25" customHeight="1" x14ac:dyDescent="0.25">
      <c r="A38" s="73" t="s">
        <v>187</v>
      </c>
      <c r="B38" s="70" t="s">
        <v>62</v>
      </c>
      <c r="C38" s="274">
        <v>5.5</v>
      </c>
      <c r="D38" s="279"/>
    </row>
    <row r="39" spans="1:5" ht="11.25" customHeight="1" x14ac:dyDescent="0.25">
      <c r="A39" s="73" t="s">
        <v>176</v>
      </c>
      <c r="B39" s="70" t="s">
        <v>49</v>
      </c>
      <c r="C39" s="274">
        <v>1.9</v>
      </c>
      <c r="D39" s="279"/>
    </row>
    <row r="40" spans="1:5" ht="11.25" customHeight="1" x14ac:dyDescent="0.25">
      <c r="A40" s="73" t="s">
        <v>45</v>
      </c>
      <c r="B40" s="70" t="s">
        <v>62</v>
      </c>
      <c r="C40" s="274">
        <v>14.75</v>
      </c>
      <c r="D40" s="279"/>
    </row>
    <row r="41" spans="1:5" ht="11.25" customHeight="1" x14ac:dyDescent="0.25">
      <c r="A41" s="73" t="s">
        <v>191</v>
      </c>
      <c r="B41" s="70" t="s">
        <v>49</v>
      </c>
      <c r="C41" s="274">
        <v>5.27</v>
      </c>
      <c r="D41" s="279"/>
    </row>
    <row r="42" spans="1:5" ht="11.25" customHeight="1" x14ac:dyDescent="0.25">
      <c r="A42" s="73" t="s">
        <v>61</v>
      </c>
      <c r="B42" s="70" t="s">
        <v>62</v>
      </c>
      <c r="C42" s="274">
        <v>0.99</v>
      </c>
      <c r="D42" s="279"/>
    </row>
    <row r="43" spans="1:5" ht="11.25" customHeight="1" x14ac:dyDescent="0.25">
      <c r="A43" s="73" t="s">
        <v>171</v>
      </c>
      <c r="B43" s="70" t="s">
        <v>49</v>
      </c>
      <c r="C43" s="274">
        <v>2.73</v>
      </c>
      <c r="D43" s="279"/>
    </row>
    <row r="44" spans="1:5" ht="11.25" customHeight="1" x14ac:dyDescent="0.25">
      <c r="A44" s="73" t="s">
        <v>53</v>
      </c>
      <c r="B44" s="70" t="s">
        <v>49</v>
      </c>
      <c r="C44" s="274">
        <v>0.72</v>
      </c>
      <c r="D44" s="279"/>
    </row>
    <row r="45" spans="1:5" ht="11.25" customHeight="1" x14ac:dyDescent="0.25">
      <c r="A45" s="73" t="s">
        <v>192</v>
      </c>
      <c r="B45" s="70" t="s">
        <v>49</v>
      </c>
      <c r="C45" s="274">
        <v>3.31</v>
      </c>
      <c r="D45" s="279"/>
    </row>
    <row r="46" spans="1:5" ht="11.25" customHeight="1" x14ac:dyDescent="0.25">
      <c r="A46" s="73" t="s">
        <v>204</v>
      </c>
      <c r="B46" s="70" t="s">
        <v>49</v>
      </c>
      <c r="C46" s="274">
        <v>1.05</v>
      </c>
      <c r="D46" s="279"/>
    </row>
    <row r="47" spans="1:5" ht="11.25" customHeight="1" x14ac:dyDescent="0.25">
      <c r="A47" s="73" t="s">
        <v>197</v>
      </c>
      <c r="B47" s="70" t="s">
        <v>49</v>
      </c>
      <c r="C47" s="274">
        <v>0.62</v>
      </c>
      <c r="D47" s="279"/>
    </row>
    <row r="48" spans="1:5" ht="11.25" customHeight="1" x14ac:dyDescent="0.25">
      <c r="A48" s="73" t="s">
        <v>170</v>
      </c>
      <c r="B48" s="70" t="s">
        <v>49</v>
      </c>
      <c r="C48" s="274">
        <v>5.32</v>
      </c>
      <c r="D48" s="279"/>
      <c r="E48" s="77"/>
    </row>
    <row r="49" spans="1:5" ht="11.25" customHeight="1" x14ac:dyDescent="0.25">
      <c r="A49" s="281" t="s">
        <v>85</v>
      </c>
      <c r="B49" s="70"/>
      <c r="C49" s="274"/>
      <c r="D49" s="279"/>
    </row>
    <row r="50" spans="1:5" ht="11.25" customHeight="1" x14ac:dyDescent="0.25">
      <c r="A50" s="73" t="s">
        <v>11</v>
      </c>
      <c r="B50" s="70" t="s">
        <v>12</v>
      </c>
      <c r="C50" s="274">
        <v>0.3</v>
      </c>
      <c r="D50" s="279"/>
    </row>
    <row r="51" spans="1:5" ht="11.25" customHeight="1" x14ac:dyDescent="0.25">
      <c r="A51" s="73" t="s">
        <v>82</v>
      </c>
      <c r="B51" s="70" t="s">
        <v>12</v>
      </c>
      <c r="C51" s="274">
        <v>18.32</v>
      </c>
      <c r="D51" s="279"/>
    </row>
    <row r="52" spans="1:5" ht="11.25" customHeight="1" x14ac:dyDescent="0.25">
      <c r="A52" s="73" t="s">
        <v>141</v>
      </c>
      <c r="B52" s="70" t="s">
        <v>12</v>
      </c>
      <c r="C52" s="274">
        <v>20.7</v>
      </c>
      <c r="D52" s="279"/>
    </row>
    <row r="53" spans="1:5" ht="11.25" customHeight="1" x14ac:dyDescent="0.25">
      <c r="A53" s="73" t="s">
        <v>84</v>
      </c>
      <c r="B53" s="70" t="s">
        <v>12</v>
      </c>
      <c r="C53" s="274">
        <v>11.73</v>
      </c>
      <c r="D53" s="279"/>
    </row>
    <row r="54" spans="1:5" ht="11.25" customHeight="1" x14ac:dyDescent="0.25">
      <c r="A54" s="73" t="s">
        <v>83</v>
      </c>
      <c r="B54" s="70" t="s">
        <v>12</v>
      </c>
      <c r="C54" s="274">
        <v>9.18</v>
      </c>
      <c r="D54" s="279"/>
    </row>
    <row r="55" spans="1:5" ht="11.25" customHeight="1" x14ac:dyDescent="0.25">
      <c r="A55" s="73" t="s">
        <v>175</v>
      </c>
      <c r="B55" s="70" t="s">
        <v>7</v>
      </c>
      <c r="C55" s="274">
        <v>0.35</v>
      </c>
      <c r="D55" s="279"/>
    </row>
    <row r="56" spans="1:5" ht="11.25" customHeight="1" x14ac:dyDescent="0.25">
      <c r="A56" s="311" t="s">
        <v>219</v>
      </c>
      <c r="B56" s="70"/>
      <c r="C56" s="274"/>
      <c r="D56" s="279"/>
    </row>
    <row r="57" spans="1:5" ht="11.25" customHeight="1" x14ac:dyDescent="0.25">
      <c r="A57" s="73" t="s">
        <v>55</v>
      </c>
      <c r="B57" s="73" t="s">
        <v>12</v>
      </c>
      <c r="C57" s="274">
        <v>17.77</v>
      </c>
      <c r="D57" s="279"/>
    </row>
    <row r="58" spans="1:5" ht="11.25" customHeight="1" x14ac:dyDescent="0.25">
      <c r="A58" s="73" t="s">
        <v>25</v>
      </c>
      <c r="B58" s="73" t="s">
        <v>12</v>
      </c>
      <c r="C58" s="274">
        <v>21.33</v>
      </c>
      <c r="D58" s="279"/>
    </row>
    <row r="59" spans="1:5" ht="11.25" customHeight="1" x14ac:dyDescent="0.25">
      <c r="A59" s="73" t="s">
        <v>26</v>
      </c>
      <c r="B59" s="73" t="s">
        <v>12</v>
      </c>
      <c r="C59" s="274">
        <v>19</v>
      </c>
      <c r="D59" s="279"/>
    </row>
    <row r="60" spans="1:5" ht="11.25" customHeight="1" x14ac:dyDescent="0.25">
      <c r="A60" s="73" t="s">
        <v>72</v>
      </c>
      <c r="B60" s="73" t="s">
        <v>12</v>
      </c>
      <c r="C60" s="274">
        <v>19</v>
      </c>
      <c r="D60" s="279"/>
    </row>
    <row r="61" spans="1:5" ht="11.25" customHeight="1" x14ac:dyDescent="0.25">
      <c r="A61" s="73" t="s">
        <v>120</v>
      </c>
      <c r="B61" s="73" t="s">
        <v>12</v>
      </c>
      <c r="C61" s="274">
        <v>18.8</v>
      </c>
      <c r="D61" s="279"/>
    </row>
    <row r="62" spans="1:5" ht="11.25" customHeight="1" x14ac:dyDescent="0.25">
      <c r="A62" s="73" t="s">
        <v>27</v>
      </c>
      <c r="B62" s="73" t="s">
        <v>12</v>
      </c>
      <c r="C62" s="274">
        <v>8.57</v>
      </c>
      <c r="D62" s="279"/>
    </row>
    <row r="63" spans="1:5" ht="11.25" customHeight="1" x14ac:dyDescent="0.25">
      <c r="A63" s="73" t="s">
        <v>96</v>
      </c>
      <c r="B63" s="73" t="s">
        <v>12</v>
      </c>
      <c r="C63" s="274">
        <v>10.07</v>
      </c>
      <c r="D63" s="279"/>
    </row>
    <row r="64" spans="1:5" ht="11.25" customHeight="1" x14ac:dyDescent="0.25">
      <c r="A64" s="73" t="s">
        <v>135</v>
      </c>
      <c r="B64" s="73" t="s">
        <v>18</v>
      </c>
      <c r="C64" s="274">
        <v>4.0999999999999996</v>
      </c>
      <c r="D64" s="279"/>
      <c r="E64" s="77"/>
    </row>
    <row r="65" spans="1:4" ht="11.25" customHeight="1" x14ac:dyDescent="0.25">
      <c r="A65" s="73" t="s">
        <v>136</v>
      </c>
      <c r="B65" s="73" t="s">
        <v>18</v>
      </c>
      <c r="C65" s="274">
        <v>7.05</v>
      </c>
      <c r="D65" s="279"/>
    </row>
    <row r="66" spans="1:4" ht="11.25" customHeight="1" x14ac:dyDescent="0.25">
      <c r="A66" s="73" t="s">
        <v>137</v>
      </c>
      <c r="B66" s="73" t="s">
        <v>18</v>
      </c>
      <c r="C66" s="274">
        <v>8.6</v>
      </c>
      <c r="D66" s="279"/>
    </row>
    <row r="67" spans="1:4" ht="11.25" customHeight="1" x14ac:dyDescent="0.25">
      <c r="A67" s="73" t="s">
        <v>97</v>
      </c>
      <c r="B67" s="73" t="s">
        <v>12</v>
      </c>
      <c r="C67" s="274">
        <v>9.42</v>
      </c>
      <c r="D67" s="279"/>
    </row>
    <row r="68" spans="1:4" ht="11.25" customHeight="1" x14ac:dyDescent="0.25">
      <c r="A68" s="75" t="s">
        <v>65</v>
      </c>
      <c r="B68" s="75"/>
      <c r="C68" s="274"/>
      <c r="D68" s="279"/>
    </row>
    <row r="69" spans="1:4" ht="11.25" customHeight="1" x14ac:dyDescent="0.25">
      <c r="A69" s="75" t="s">
        <v>118</v>
      </c>
      <c r="B69" s="75" t="s">
        <v>12</v>
      </c>
      <c r="C69" s="274">
        <v>21.32</v>
      </c>
      <c r="D69" s="279"/>
    </row>
    <row r="70" spans="1:4" ht="11.25" customHeight="1" x14ac:dyDescent="0.25">
      <c r="A70" s="73" t="s">
        <v>119</v>
      </c>
      <c r="B70" s="73"/>
      <c r="C70" s="274"/>
      <c r="D70" s="279"/>
    </row>
    <row r="71" spans="1:4" ht="11.25" customHeight="1" x14ac:dyDescent="0.25">
      <c r="A71" s="75" t="s">
        <v>92</v>
      </c>
      <c r="B71" s="75" t="s">
        <v>12</v>
      </c>
      <c r="C71" s="274">
        <v>16.63</v>
      </c>
      <c r="D71" s="279"/>
    </row>
    <row r="72" spans="1:4" ht="11.25" customHeight="1" x14ac:dyDescent="0.25">
      <c r="A72" s="75" t="s">
        <v>93</v>
      </c>
      <c r="B72" s="75" t="s">
        <v>12</v>
      </c>
      <c r="C72" s="274">
        <v>20.75</v>
      </c>
      <c r="D72" s="279"/>
    </row>
    <row r="73" spans="1:4" ht="11.25" customHeight="1" x14ac:dyDescent="0.25">
      <c r="A73" s="75" t="s">
        <v>94</v>
      </c>
      <c r="B73" s="75" t="s">
        <v>12</v>
      </c>
      <c r="C73" s="274">
        <v>20.04</v>
      </c>
      <c r="D73" s="279"/>
    </row>
    <row r="74" spans="1:4" ht="11.25" customHeight="1" x14ac:dyDescent="0.25">
      <c r="A74" s="75" t="s">
        <v>95</v>
      </c>
      <c r="B74" s="75" t="s">
        <v>12</v>
      </c>
      <c r="C74" s="274">
        <v>20.329999999999998</v>
      </c>
      <c r="D74" s="279"/>
    </row>
    <row r="75" spans="1:4" ht="11.25" customHeight="1" x14ac:dyDescent="0.25">
      <c r="A75" s="75" t="s">
        <v>167</v>
      </c>
      <c r="B75" s="75" t="s">
        <v>12</v>
      </c>
      <c r="C75" s="274">
        <v>9.77</v>
      </c>
      <c r="D75" s="279"/>
    </row>
    <row r="76" spans="1:4" ht="11.25" customHeight="1" x14ac:dyDescent="0.25">
      <c r="A76" s="73" t="s">
        <v>31</v>
      </c>
      <c r="B76" s="73"/>
      <c r="C76" s="274"/>
      <c r="D76" s="279"/>
    </row>
    <row r="77" spans="1:4" ht="11.25" customHeight="1" x14ac:dyDescent="0.25">
      <c r="A77" s="75" t="s">
        <v>89</v>
      </c>
      <c r="B77" s="75" t="s">
        <v>12</v>
      </c>
      <c r="C77" s="274">
        <v>34.19</v>
      </c>
      <c r="D77" s="279"/>
    </row>
    <row r="78" spans="1:4" ht="11.25" customHeight="1" x14ac:dyDescent="0.25">
      <c r="A78" s="75" t="s">
        <v>90</v>
      </c>
      <c r="B78" s="75" t="s">
        <v>12</v>
      </c>
      <c r="C78" s="274">
        <v>34.94</v>
      </c>
      <c r="D78" s="279"/>
    </row>
    <row r="79" spans="1:4" ht="11.25" customHeight="1" x14ac:dyDescent="0.25">
      <c r="A79" s="75" t="s">
        <v>91</v>
      </c>
      <c r="B79" s="75" t="s">
        <v>12</v>
      </c>
      <c r="C79" s="274">
        <v>34.880000000000003</v>
      </c>
      <c r="D79" s="279"/>
    </row>
    <row r="80" spans="1:4" ht="11.25" customHeight="1" x14ac:dyDescent="0.25">
      <c r="A80" s="73" t="s">
        <v>32</v>
      </c>
      <c r="B80" s="73" t="s">
        <v>7</v>
      </c>
      <c r="C80" s="274">
        <v>0.19</v>
      </c>
      <c r="D80" s="279"/>
    </row>
    <row r="81" spans="1:4" ht="11.25" customHeight="1" x14ac:dyDescent="0.25">
      <c r="A81" s="75" t="s">
        <v>33</v>
      </c>
      <c r="B81" s="75" t="s">
        <v>12</v>
      </c>
      <c r="C81" s="274">
        <v>98</v>
      </c>
      <c r="D81" s="279"/>
    </row>
  </sheetData>
  <phoneticPr fontId="0" type="noConversion"/>
  <pageMargins left="0.75" right="0.75" top="1" bottom="0.75" header="0.3" footer="0.3"/>
  <pageSetup scale="98" orientation="portrait" r:id="rId1"/>
  <headerFooter alignWithMargins="0">
    <oddHeader>&amp;R&amp;G</oddHeader>
    <oddFooter>&amp;C&amp;A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223"/>
  <sheetViews>
    <sheetView showGridLines="0" showZeros="0" zoomScaleNormal="100" workbookViewId="0">
      <selection activeCell="A2" sqref="A2"/>
    </sheetView>
  </sheetViews>
  <sheetFormatPr defaultColWidth="12.54296875" defaultRowHeight="12.5" x14ac:dyDescent="0.25"/>
  <cols>
    <col min="1" max="1" width="43.1796875" style="69" customWidth="1"/>
    <col min="2" max="5" width="11.7265625" style="69" customWidth="1"/>
    <col min="6" max="6" width="5.1796875" style="69" customWidth="1"/>
    <col min="7" max="7" width="26.1796875" style="69" customWidth="1"/>
    <col min="8" max="8" width="9.1796875" style="69" customWidth="1"/>
    <col min="9" max="16384" width="12.54296875" style="69"/>
  </cols>
  <sheetData>
    <row r="1" spans="1:10" ht="15.5" thickBot="1" x14ac:dyDescent="0.3">
      <c r="A1" s="78" t="s">
        <v>232</v>
      </c>
      <c r="B1" s="79"/>
      <c r="C1" s="80" t="s">
        <v>128</v>
      </c>
      <c r="D1" s="81"/>
      <c r="E1" s="262">
        <f>INPUTS!C2</f>
        <v>2022</v>
      </c>
      <c r="F1" s="82"/>
      <c r="G1" s="82"/>
      <c r="H1" s="82"/>
      <c r="I1" s="82"/>
      <c r="J1" s="82"/>
    </row>
    <row r="2" spans="1:10" ht="13.5" thickBot="1" x14ac:dyDescent="0.3">
      <c r="A2" s="126" t="s">
        <v>0</v>
      </c>
      <c r="B2" s="83" t="s">
        <v>1</v>
      </c>
      <c r="C2" s="83" t="s">
        <v>2</v>
      </c>
      <c r="D2" s="83" t="s">
        <v>3</v>
      </c>
      <c r="E2" s="127" t="s">
        <v>4</v>
      </c>
      <c r="F2" s="82"/>
      <c r="G2" s="82"/>
      <c r="H2" s="82"/>
      <c r="I2" s="82"/>
      <c r="J2" s="82"/>
    </row>
    <row r="3" spans="1:10" ht="13.5" thickTop="1" x14ac:dyDescent="0.25">
      <c r="A3" s="128" t="s">
        <v>5</v>
      </c>
      <c r="B3" s="84"/>
      <c r="C3" s="84"/>
      <c r="D3" s="84"/>
      <c r="E3" s="129"/>
      <c r="F3" s="82"/>
      <c r="G3" s="82"/>
      <c r="H3" s="82"/>
      <c r="I3" s="82"/>
      <c r="J3" s="82"/>
    </row>
    <row r="4" spans="1:10" ht="13.5" thickBot="1" x14ac:dyDescent="0.3">
      <c r="A4" s="130" t="s">
        <v>6</v>
      </c>
      <c r="B4" s="85" t="s">
        <v>7</v>
      </c>
      <c r="C4" s="85">
        <v>160</v>
      </c>
      <c r="D4" s="86">
        <f>INPUTS!C4</f>
        <v>5.43</v>
      </c>
      <c r="E4" s="151">
        <f>C4*D4</f>
        <v>868.8</v>
      </c>
      <c r="F4" s="82"/>
      <c r="G4" s="82"/>
      <c r="H4" s="82"/>
      <c r="I4" s="82"/>
      <c r="J4" s="82"/>
    </row>
    <row r="5" spans="1:10" ht="13.5" thickTop="1" x14ac:dyDescent="0.25">
      <c r="A5" s="261" t="s">
        <v>8</v>
      </c>
      <c r="B5" s="84"/>
      <c r="C5" s="84"/>
      <c r="D5" s="88"/>
      <c r="E5" s="330"/>
      <c r="F5" s="82"/>
      <c r="G5" s="82"/>
      <c r="H5" s="82"/>
      <c r="I5" s="82"/>
      <c r="J5" s="82"/>
    </row>
    <row r="6" spans="1:10" ht="13" x14ac:dyDescent="0.25">
      <c r="A6" s="72" t="s">
        <v>104</v>
      </c>
      <c r="B6" s="73" t="s">
        <v>10</v>
      </c>
      <c r="C6" s="89">
        <v>30</v>
      </c>
      <c r="D6" s="97">
        <f>INPUTS!C10</f>
        <v>2.88</v>
      </c>
      <c r="E6" s="132">
        <f t="shared" ref="E6:E21" si="0">C6*D6</f>
        <v>86.399999999999991</v>
      </c>
      <c r="F6" s="82"/>
      <c r="G6" s="91"/>
      <c r="H6" s="82"/>
      <c r="I6" s="82"/>
      <c r="J6" s="82"/>
    </row>
    <row r="7" spans="1:10" ht="13.5" thickBot="1" x14ac:dyDescent="0.3">
      <c r="A7" s="71" t="s">
        <v>11</v>
      </c>
      <c r="B7" s="73" t="s">
        <v>12</v>
      </c>
      <c r="C7" s="73">
        <v>1</v>
      </c>
      <c r="D7" s="97">
        <f>INPUTS!C50</f>
        <v>0.3</v>
      </c>
      <c r="E7" s="132">
        <f t="shared" si="0"/>
        <v>0.3</v>
      </c>
      <c r="F7" s="82"/>
      <c r="G7" s="82"/>
      <c r="H7" s="82"/>
      <c r="I7" s="82"/>
      <c r="J7" s="82"/>
    </row>
    <row r="8" spans="1:10" ht="13" x14ac:dyDescent="0.25">
      <c r="A8" s="72" t="s">
        <v>13</v>
      </c>
      <c r="B8" s="73" t="s">
        <v>14</v>
      </c>
      <c r="C8" s="70">
        <f>C4</f>
        <v>160</v>
      </c>
      <c r="D8" s="97">
        <f>INPUTS!C18</f>
        <v>1.02</v>
      </c>
      <c r="E8" s="132">
        <f t="shared" si="0"/>
        <v>163.19999999999999</v>
      </c>
      <c r="F8" s="82"/>
      <c r="G8" s="242" t="s">
        <v>99</v>
      </c>
      <c r="H8" s="243"/>
      <c r="I8" s="82"/>
      <c r="J8" s="82"/>
    </row>
    <row r="9" spans="1:10" ht="13" x14ac:dyDescent="0.25">
      <c r="A9" s="72" t="s">
        <v>15</v>
      </c>
      <c r="B9" s="73" t="s">
        <v>14</v>
      </c>
      <c r="C9" s="73">
        <v>30</v>
      </c>
      <c r="D9" s="97">
        <f>INPUTS!C19</f>
        <v>0.89</v>
      </c>
      <c r="E9" s="132">
        <f t="shared" si="0"/>
        <v>26.7</v>
      </c>
      <c r="F9" s="93"/>
      <c r="G9" s="244"/>
      <c r="H9" s="245"/>
      <c r="I9" s="82"/>
      <c r="J9" s="82"/>
    </row>
    <row r="10" spans="1:10" ht="13" x14ac:dyDescent="0.25">
      <c r="A10" s="72" t="s">
        <v>16</v>
      </c>
      <c r="B10" s="73" t="s">
        <v>14</v>
      </c>
      <c r="C10" s="73">
        <v>60</v>
      </c>
      <c r="D10" s="97">
        <f>INPUTS!C20</f>
        <v>0.69</v>
      </c>
      <c r="E10" s="132">
        <f t="shared" si="0"/>
        <v>41.4</v>
      </c>
      <c r="F10" s="93"/>
      <c r="G10" s="246" t="s">
        <v>98</v>
      </c>
      <c r="H10" s="247">
        <f>E37/C4</f>
        <v>4.3649953906249994</v>
      </c>
      <c r="I10" s="82"/>
      <c r="J10" s="82"/>
    </row>
    <row r="11" spans="1:10" ht="13" x14ac:dyDescent="0.25">
      <c r="A11" s="72" t="s">
        <v>17</v>
      </c>
      <c r="B11" s="73" t="s">
        <v>18</v>
      </c>
      <c r="C11" s="73">
        <v>0.5</v>
      </c>
      <c r="D11" s="97">
        <f>INPUTS!C23</f>
        <v>36</v>
      </c>
      <c r="E11" s="132">
        <f t="shared" si="0"/>
        <v>18</v>
      </c>
      <c r="F11" s="93"/>
      <c r="G11" s="246" t="s">
        <v>100</v>
      </c>
      <c r="H11" s="247">
        <f>E23/C4</f>
        <v>2.9694030468749997</v>
      </c>
      <c r="I11" s="82"/>
      <c r="J11" s="82"/>
    </row>
    <row r="12" spans="1:10" ht="13" x14ac:dyDescent="0.25">
      <c r="A12" s="72" t="s">
        <v>207</v>
      </c>
      <c r="B12" s="73" t="s">
        <v>63</v>
      </c>
      <c r="C12" s="73">
        <v>1.5</v>
      </c>
      <c r="D12" s="97">
        <f>INPUTS!C33</f>
        <v>4.13</v>
      </c>
      <c r="E12" s="132">
        <f>C12*D12</f>
        <v>6.1950000000000003</v>
      </c>
      <c r="F12" s="93"/>
      <c r="G12" s="246" t="s">
        <v>102</v>
      </c>
      <c r="H12" s="247">
        <f>E36/C4</f>
        <v>1.39559234375</v>
      </c>
      <c r="I12" s="82"/>
      <c r="J12" s="82"/>
    </row>
    <row r="13" spans="1:10" ht="13" x14ac:dyDescent="0.25">
      <c r="A13" s="331" t="s">
        <v>174</v>
      </c>
      <c r="B13" s="73" t="s">
        <v>49</v>
      </c>
      <c r="C13" s="73">
        <v>4</v>
      </c>
      <c r="D13" s="97">
        <f>INPUTS!C29</f>
        <v>4.6500000000000004</v>
      </c>
      <c r="E13" s="132">
        <f t="shared" si="0"/>
        <v>18.600000000000001</v>
      </c>
      <c r="F13" s="93"/>
      <c r="G13" s="246" t="s">
        <v>103</v>
      </c>
      <c r="H13" s="247">
        <f>H11+H12</f>
        <v>4.3649953906249994</v>
      </c>
      <c r="I13" s="82"/>
      <c r="J13" s="82"/>
    </row>
    <row r="14" spans="1:10" ht="13" x14ac:dyDescent="0.25">
      <c r="A14" s="72" t="s">
        <v>20</v>
      </c>
      <c r="B14" s="73" t="s">
        <v>19</v>
      </c>
      <c r="C14" s="73">
        <v>0.5</v>
      </c>
      <c r="D14" s="97">
        <f>INPUTS!C27</f>
        <v>4.18</v>
      </c>
      <c r="E14" s="132">
        <f t="shared" si="0"/>
        <v>2.09</v>
      </c>
      <c r="F14" s="82"/>
      <c r="G14" s="246" t="s">
        <v>101</v>
      </c>
      <c r="H14" s="247">
        <f>E38/C4</f>
        <v>1.0650046093750001</v>
      </c>
      <c r="I14" s="82"/>
      <c r="J14" s="82"/>
    </row>
    <row r="15" spans="1:10" ht="13.5" thickBot="1" x14ac:dyDescent="0.3">
      <c r="A15" s="72" t="s">
        <v>212</v>
      </c>
      <c r="B15" s="73" t="s">
        <v>19</v>
      </c>
      <c r="C15" s="73">
        <v>1</v>
      </c>
      <c r="D15" s="97">
        <f>INPUTS!C40</f>
        <v>14.75</v>
      </c>
      <c r="E15" s="132">
        <f t="shared" si="0"/>
        <v>14.75</v>
      </c>
      <c r="F15" s="93"/>
      <c r="G15" s="248"/>
      <c r="H15" s="249"/>
      <c r="I15" s="82"/>
      <c r="J15" s="82"/>
    </row>
    <row r="16" spans="1:10" ht="13" x14ac:dyDescent="0.25">
      <c r="A16" s="72" t="s">
        <v>187</v>
      </c>
      <c r="B16" s="73" t="s">
        <v>19</v>
      </c>
      <c r="C16" s="73">
        <v>1</v>
      </c>
      <c r="D16" s="97">
        <f>INPUTS!C38</f>
        <v>5.5</v>
      </c>
      <c r="E16" s="132">
        <f>C16*D16</f>
        <v>5.5</v>
      </c>
      <c r="F16" s="93"/>
      <c r="G16" s="316"/>
      <c r="H16" s="316"/>
      <c r="I16" s="82"/>
      <c r="J16" s="82"/>
    </row>
    <row r="17" spans="1:10" ht="13" x14ac:dyDescent="0.25">
      <c r="A17" s="72"/>
      <c r="B17" s="73"/>
      <c r="C17" s="73"/>
      <c r="D17" s="97"/>
      <c r="E17" s="132"/>
      <c r="F17" s="93"/>
      <c r="G17" s="91"/>
      <c r="H17" s="82"/>
      <c r="I17" s="82"/>
      <c r="J17" s="82"/>
    </row>
    <row r="18" spans="1:10" ht="13" x14ac:dyDescent="0.25">
      <c r="A18" s="72" t="s">
        <v>220</v>
      </c>
      <c r="B18" s="73" t="s">
        <v>12</v>
      </c>
      <c r="C18" s="73">
        <v>1</v>
      </c>
      <c r="D18" s="97">
        <f>INPUTS!C51</f>
        <v>18.32</v>
      </c>
      <c r="E18" s="132">
        <f t="shared" si="0"/>
        <v>18.32</v>
      </c>
      <c r="F18" s="93"/>
      <c r="G18" s="82"/>
      <c r="H18" s="82"/>
      <c r="I18" s="82"/>
      <c r="J18" s="82"/>
    </row>
    <row r="19" spans="1:10" ht="13" x14ac:dyDescent="0.25">
      <c r="A19" s="72"/>
      <c r="B19" s="73"/>
      <c r="C19" s="73"/>
      <c r="D19" s="92"/>
      <c r="E19" s="332">
        <f t="shared" si="0"/>
        <v>0</v>
      </c>
      <c r="F19" s="82"/>
      <c r="G19" s="91"/>
      <c r="H19" s="82"/>
      <c r="I19" s="82"/>
      <c r="J19" s="82"/>
    </row>
    <row r="20" spans="1:10" ht="13" x14ac:dyDescent="0.25">
      <c r="A20" s="72" t="s">
        <v>21</v>
      </c>
      <c r="B20" s="73" t="s">
        <v>7</v>
      </c>
      <c r="C20" s="73">
        <f>C4</f>
        <v>160</v>
      </c>
      <c r="D20" s="97">
        <v>0.36</v>
      </c>
      <c r="E20" s="132">
        <f t="shared" si="0"/>
        <v>57.599999999999994</v>
      </c>
      <c r="F20" s="93"/>
      <c r="G20" s="91"/>
      <c r="H20" s="82"/>
      <c r="I20" s="82"/>
      <c r="J20" s="82"/>
    </row>
    <row r="21" spans="1:10" ht="13" x14ac:dyDescent="0.25">
      <c r="A21" s="72"/>
      <c r="B21" s="73"/>
      <c r="C21" s="73"/>
      <c r="D21" s="94"/>
      <c r="E21" s="135">
        <f t="shared" si="0"/>
        <v>0</v>
      </c>
      <c r="F21" s="93"/>
      <c r="G21" s="91"/>
      <c r="H21" s="82"/>
      <c r="I21" s="82"/>
      <c r="J21" s="82"/>
    </row>
    <row r="22" spans="1:10" ht="13" x14ac:dyDescent="0.25">
      <c r="A22" s="72" t="s">
        <v>22</v>
      </c>
      <c r="B22" s="97">
        <f>SUM(E6:E15)</f>
        <v>377.63499999999993</v>
      </c>
      <c r="C22" s="73">
        <v>0.5</v>
      </c>
      <c r="D22" s="98">
        <v>8.5000000000000006E-2</v>
      </c>
      <c r="E22" s="132">
        <f>B22*C22*D22</f>
        <v>16.049487499999998</v>
      </c>
      <c r="F22" s="93"/>
      <c r="G22" s="82"/>
      <c r="H22" s="82"/>
      <c r="I22" s="82"/>
      <c r="J22" s="82"/>
    </row>
    <row r="23" spans="1:10" ht="13.5" thickBot="1" x14ac:dyDescent="0.3">
      <c r="A23" s="142" t="s">
        <v>23</v>
      </c>
      <c r="B23" s="99"/>
      <c r="C23" s="99"/>
      <c r="D23" s="100"/>
      <c r="E23" s="333">
        <f>SUM(E6:E22)</f>
        <v>475.10448749999995</v>
      </c>
      <c r="F23" s="82"/>
      <c r="G23" s="82"/>
      <c r="H23" s="82"/>
      <c r="I23" s="82"/>
      <c r="J23" s="82"/>
    </row>
    <row r="24" spans="1:10" ht="13" x14ac:dyDescent="0.25">
      <c r="A24" s="144" t="s">
        <v>24</v>
      </c>
      <c r="B24" s="101"/>
      <c r="C24" s="102"/>
      <c r="D24" s="101"/>
      <c r="E24" s="145"/>
      <c r="F24" s="82"/>
      <c r="G24" s="82"/>
      <c r="H24" s="82"/>
      <c r="I24" s="82"/>
      <c r="J24" s="82"/>
    </row>
    <row r="25" spans="1:10" ht="13" x14ac:dyDescent="0.25">
      <c r="A25" s="72"/>
      <c r="B25" s="73"/>
      <c r="C25" s="73"/>
      <c r="D25" s="92"/>
      <c r="E25" s="332"/>
      <c r="F25" s="82"/>
      <c r="G25" s="82"/>
      <c r="H25" s="82"/>
      <c r="I25" s="82"/>
      <c r="J25" s="82"/>
    </row>
    <row r="26" spans="1:10" ht="13" x14ac:dyDescent="0.25">
      <c r="A26" s="72" t="s">
        <v>27</v>
      </c>
      <c r="B26" s="73" t="s">
        <v>12</v>
      </c>
      <c r="C26" s="73">
        <v>1</v>
      </c>
      <c r="D26" s="97">
        <f>INPUTS!C62</f>
        <v>8.57</v>
      </c>
      <c r="E26" s="132">
        <f>D26*C26</f>
        <v>8.57</v>
      </c>
      <c r="F26" s="82"/>
      <c r="G26" s="82"/>
      <c r="H26" s="82"/>
      <c r="I26" s="82"/>
      <c r="J26" s="82"/>
    </row>
    <row r="27" spans="1:10" ht="13" x14ac:dyDescent="0.25">
      <c r="A27" s="253" t="s">
        <v>66</v>
      </c>
      <c r="B27" s="103" t="s">
        <v>12</v>
      </c>
      <c r="C27" s="103">
        <v>1</v>
      </c>
      <c r="D27" s="296">
        <f>INPUTS!C72</f>
        <v>20.75</v>
      </c>
      <c r="E27" s="160">
        <f>D27*C27</f>
        <v>20.75</v>
      </c>
      <c r="F27" s="82"/>
      <c r="G27" s="82"/>
      <c r="H27" s="82"/>
      <c r="I27" s="82"/>
      <c r="J27" s="82"/>
    </row>
    <row r="28" spans="1:10" ht="13" x14ac:dyDescent="0.25">
      <c r="A28" s="71" t="s">
        <v>29</v>
      </c>
      <c r="B28" s="70" t="s">
        <v>12</v>
      </c>
      <c r="C28" s="70">
        <v>1</v>
      </c>
      <c r="D28" s="274">
        <f>INPUTS!C63</f>
        <v>10.07</v>
      </c>
      <c r="E28" s="298">
        <f>+C28*D28</f>
        <v>10.07</v>
      </c>
      <c r="F28" s="82"/>
      <c r="G28" s="82"/>
      <c r="H28" s="82"/>
      <c r="I28" s="82"/>
      <c r="J28" s="82"/>
    </row>
    <row r="29" spans="1:10" ht="13" x14ac:dyDescent="0.25">
      <c r="A29" s="258" t="s">
        <v>30</v>
      </c>
      <c r="B29" s="104" t="s">
        <v>12</v>
      </c>
      <c r="C29" s="104">
        <v>2</v>
      </c>
      <c r="D29" s="297">
        <f>INPUTS!C67</f>
        <v>9.42</v>
      </c>
      <c r="E29" s="180">
        <f>D29*C29</f>
        <v>18.84</v>
      </c>
      <c r="F29" s="82"/>
      <c r="G29" s="82"/>
      <c r="H29" s="82"/>
      <c r="I29" s="82"/>
      <c r="J29" s="82"/>
    </row>
    <row r="30" spans="1:10" ht="13" x14ac:dyDescent="0.25">
      <c r="A30" s="72" t="s">
        <v>31</v>
      </c>
      <c r="B30" s="73" t="s">
        <v>12</v>
      </c>
      <c r="C30" s="73">
        <v>1</v>
      </c>
      <c r="D30" s="97">
        <f>INPUTS!C77</f>
        <v>34.19</v>
      </c>
      <c r="E30" s="132">
        <f>D30*C30</f>
        <v>34.19</v>
      </c>
      <c r="F30" s="82"/>
      <c r="G30" s="82"/>
      <c r="H30" s="82"/>
      <c r="I30" s="82"/>
      <c r="J30" s="82"/>
    </row>
    <row r="31" spans="1:10" ht="13" x14ac:dyDescent="0.25">
      <c r="A31" s="72" t="s">
        <v>32</v>
      </c>
      <c r="B31" s="73" t="s">
        <v>7</v>
      </c>
      <c r="C31" s="73">
        <f>+C4</f>
        <v>160</v>
      </c>
      <c r="D31" s="97">
        <f>INPUTS!C80</f>
        <v>0.19</v>
      </c>
      <c r="E31" s="132">
        <f>D31*C31</f>
        <v>30.4</v>
      </c>
      <c r="F31" s="82"/>
      <c r="G31" s="82"/>
      <c r="H31" s="82"/>
      <c r="I31" s="82"/>
      <c r="J31" s="82"/>
    </row>
    <row r="32" spans="1:10" ht="13" x14ac:dyDescent="0.25">
      <c r="A32" s="72" t="s">
        <v>68</v>
      </c>
      <c r="B32" s="97">
        <f>SUM(E26:E29)</f>
        <v>58.230000000000004</v>
      </c>
      <c r="C32" s="73">
        <v>0.5</v>
      </c>
      <c r="D32" s="98">
        <v>8.5000000000000006E-2</v>
      </c>
      <c r="E32" s="132">
        <f>B32*C32*D32</f>
        <v>2.4747750000000002</v>
      </c>
      <c r="F32" s="82"/>
      <c r="G32" s="82"/>
      <c r="H32" s="82"/>
      <c r="I32" s="82"/>
      <c r="J32" s="82"/>
    </row>
    <row r="33" spans="1:13" ht="13" x14ac:dyDescent="0.25">
      <c r="A33" s="72"/>
      <c r="B33" s="73"/>
      <c r="C33" s="73"/>
      <c r="D33" s="92"/>
      <c r="E33" s="332"/>
      <c r="F33" s="82"/>
      <c r="G33" s="82"/>
      <c r="H33" s="82"/>
      <c r="I33" s="82"/>
      <c r="J33" s="82"/>
    </row>
    <row r="34" spans="1:13" ht="13" x14ac:dyDescent="0.25">
      <c r="A34" s="72"/>
      <c r="B34" s="73"/>
      <c r="C34" s="73"/>
      <c r="D34" s="92"/>
      <c r="E34" s="332">
        <f>D34*C34</f>
        <v>0</v>
      </c>
      <c r="F34" s="82"/>
      <c r="G34" s="82"/>
      <c r="H34" s="82"/>
      <c r="I34" s="82"/>
      <c r="J34" s="82"/>
    </row>
    <row r="35" spans="1:13" ht="13" x14ac:dyDescent="0.25">
      <c r="A35" s="72" t="s">
        <v>33</v>
      </c>
      <c r="B35" s="73" t="s">
        <v>12</v>
      </c>
      <c r="C35" s="73">
        <v>1</v>
      </c>
      <c r="D35" s="97">
        <f>INPUTS!C81</f>
        <v>98</v>
      </c>
      <c r="E35" s="132">
        <f>C35*D35</f>
        <v>98</v>
      </c>
      <c r="F35" s="82"/>
      <c r="G35" s="82"/>
      <c r="H35" s="82"/>
      <c r="I35" s="82"/>
      <c r="J35" s="82"/>
    </row>
    <row r="36" spans="1:13" ht="13.5" thickBot="1" x14ac:dyDescent="0.3">
      <c r="A36" s="149" t="s">
        <v>34</v>
      </c>
      <c r="B36" s="105"/>
      <c r="C36" s="105"/>
      <c r="D36" s="106"/>
      <c r="E36" s="150">
        <f>SUM(E25:E35)</f>
        <v>223.29477499999999</v>
      </c>
      <c r="F36" s="82"/>
      <c r="G36" s="91"/>
      <c r="H36" s="82"/>
      <c r="I36" s="82"/>
      <c r="J36" s="82"/>
    </row>
    <row r="37" spans="1:13" ht="13.5" thickTop="1" x14ac:dyDescent="0.25">
      <c r="A37" s="128" t="s">
        <v>35</v>
      </c>
      <c r="B37" s="84"/>
      <c r="C37" s="84"/>
      <c r="D37" s="107"/>
      <c r="E37" s="151">
        <f>E23+E36</f>
        <v>698.39926249999996</v>
      </c>
      <c r="F37" s="82"/>
      <c r="G37" s="91"/>
      <c r="H37" s="82"/>
      <c r="I37" s="82"/>
      <c r="J37" s="82"/>
    </row>
    <row r="38" spans="1:13" ht="13.5" thickBot="1" x14ac:dyDescent="0.3">
      <c r="A38" s="149" t="s">
        <v>36</v>
      </c>
      <c r="B38" s="105"/>
      <c r="C38" s="108"/>
      <c r="D38" s="109"/>
      <c r="E38" s="151">
        <f>+E4-E23-E36</f>
        <v>170.40073750000002</v>
      </c>
      <c r="F38" s="93"/>
      <c r="G38" s="82"/>
      <c r="H38" s="82"/>
      <c r="I38" s="82"/>
      <c r="J38" s="82"/>
    </row>
    <row r="39" spans="1:13" ht="13.5" thickTop="1" x14ac:dyDescent="0.25">
      <c r="A39" s="152"/>
      <c r="B39" s="110"/>
      <c r="C39" s="111"/>
      <c r="D39" s="112" t="s">
        <v>200</v>
      </c>
      <c r="E39" s="153"/>
      <c r="F39" s="82"/>
      <c r="G39" s="82"/>
      <c r="H39" s="82"/>
      <c r="I39" s="82"/>
      <c r="J39" s="82"/>
    </row>
    <row r="40" spans="1:13" ht="13" x14ac:dyDescent="0.25">
      <c r="A40" s="154" t="s">
        <v>37</v>
      </c>
      <c r="B40" s="113" t="s">
        <v>195</v>
      </c>
      <c r="C40" s="114">
        <f>D40*0.88</f>
        <v>4.7783999999999995</v>
      </c>
      <c r="D40" s="114">
        <f>+D4</f>
        <v>5.43</v>
      </c>
      <c r="E40" s="155">
        <f>D40*1.12</f>
        <v>6.0815999999999999</v>
      </c>
      <c r="F40" s="82"/>
      <c r="G40" s="82"/>
      <c r="H40" s="82"/>
      <c r="I40" s="82"/>
      <c r="J40" s="82"/>
    </row>
    <row r="41" spans="1:13" ht="13" x14ac:dyDescent="0.25">
      <c r="A41" s="154" t="s">
        <v>38</v>
      </c>
      <c r="B41" s="115">
        <f>B42*0.75</f>
        <v>120</v>
      </c>
      <c r="C41" s="87">
        <f>C40*B41-E37</f>
        <v>-124.99126250000006</v>
      </c>
      <c r="D41" s="87">
        <f>D40*B41-E37</f>
        <v>-46.799262500000054</v>
      </c>
      <c r="E41" s="151">
        <f>E40*B41-E37</f>
        <v>31.392737500000067</v>
      </c>
      <c r="F41" s="82"/>
      <c r="G41" s="82"/>
      <c r="H41" s="82"/>
      <c r="I41" s="82"/>
      <c r="J41" s="82"/>
    </row>
    <row r="42" spans="1:13" ht="13" x14ac:dyDescent="0.25">
      <c r="A42" s="154" t="s">
        <v>39</v>
      </c>
      <c r="B42" s="115">
        <f>+C4</f>
        <v>160</v>
      </c>
      <c r="C42" s="87">
        <f>C40*B42-E37</f>
        <v>66.144737499999906</v>
      </c>
      <c r="D42" s="87">
        <f>D40*B42-E37</f>
        <v>170.40073749999999</v>
      </c>
      <c r="E42" s="151">
        <f>E40*B42-E37</f>
        <v>274.65673750000008</v>
      </c>
      <c r="F42" s="82"/>
      <c r="G42" s="82"/>
      <c r="H42" s="82"/>
      <c r="I42" s="82"/>
      <c r="J42" s="82"/>
    </row>
    <row r="43" spans="1:13" ht="13.5" thickBot="1" x14ac:dyDescent="0.3">
      <c r="A43" s="156"/>
      <c r="B43" s="157">
        <f>B42*1.25</f>
        <v>200</v>
      </c>
      <c r="C43" s="158">
        <f>C40*B43-E37</f>
        <v>257.28073749999999</v>
      </c>
      <c r="D43" s="158">
        <f>D40*B43-E37</f>
        <v>387.60073750000004</v>
      </c>
      <c r="E43" s="159">
        <f>E40*B43-E37</f>
        <v>517.92073749999997</v>
      </c>
      <c r="F43" s="82"/>
      <c r="G43" s="116"/>
      <c r="H43" s="116"/>
      <c r="I43" s="82"/>
      <c r="J43" s="82"/>
    </row>
    <row r="44" spans="1:13" s="76" customFormat="1" ht="13" x14ac:dyDescent="0.25">
      <c r="A44" s="116" t="s">
        <v>40</v>
      </c>
      <c r="B44" s="116"/>
      <c r="C44" s="116"/>
      <c r="D44" s="118"/>
      <c r="E44" s="118"/>
      <c r="F44" s="116"/>
      <c r="G44" s="116"/>
      <c r="H44" s="116"/>
      <c r="I44" s="116"/>
      <c r="J44" s="116"/>
    </row>
    <row r="45" spans="1:13" s="76" customFormat="1" ht="13" x14ac:dyDescent="0.25">
      <c r="A45" s="116" t="s">
        <v>41</v>
      </c>
      <c r="B45" s="116"/>
      <c r="C45" s="116"/>
      <c r="D45" s="116"/>
      <c r="E45" s="116"/>
      <c r="F45" s="116"/>
      <c r="G45" s="118"/>
      <c r="H45" s="116"/>
      <c r="I45" s="116"/>
      <c r="J45" s="116"/>
      <c r="K45" s="116"/>
      <c r="L45" s="116"/>
      <c r="M45" s="116"/>
    </row>
    <row r="46" spans="1:13" s="76" customFormat="1" ht="13" x14ac:dyDescent="0.25">
      <c r="A46" s="117" t="s">
        <v>111</v>
      </c>
      <c r="B46" s="116"/>
      <c r="C46" s="116"/>
      <c r="D46" s="116"/>
      <c r="E46" s="116"/>
      <c r="F46" s="116"/>
      <c r="G46" s="118"/>
      <c r="H46" s="116"/>
      <c r="I46" s="116"/>
      <c r="J46" s="116"/>
      <c r="K46" s="116"/>
      <c r="L46" s="116"/>
      <c r="M46" s="116"/>
    </row>
    <row r="47" spans="1:13" s="76" customFormat="1" ht="13" x14ac:dyDescent="0.25">
      <c r="A47" s="116" t="s">
        <v>46</v>
      </c>
      <c r="B47" s="116"/>
      <c r="C47" s="116"/>
      <c r="D47" s="116"/>
      <c r="E47" s="116"/>
      <c r="F47" s="116"/>
      <c r="G47" s="118"/>
      <c r="H47" s="116"/>
      <c r="I47" s="116"/>
      <c r="J47" s="116"/>
      <c r="K47" s="116"/>
      <c r="L47" s="116"/>
      <c r="M47" s="116"/>
    </row>
    <row r="48" spans="1:13" s="76" customFormat="1" ht="13" x14ac:dyDescent="0.25">
      <c r="A48" s="116" t="s">
        <v>105</v>
      </c>
      <c r="B48" s="116"/>
      <c r="C48" s="116"/>
      <c r="D48" s="116"/>
      <c r="E48" s="116"/>
      <c r="F48" s="119"/>
      <c r="G48" s="118"/>
      <c r="H48" s="116"/>
      <c r="I48" s="116"/>
      <c r="J48" s="116"/>
      <c r="K48" s="116"/>
      <c r="L48" s="116"/>
      <c r="M48" s="116"/>
    </row>
    <row r="49" spans="1:13" s="76" customFormat="1" ht="13" x14ac:dyDescent="0.25">
      <c r="A49" s="116" t="s">
        <v>106</v>
      </c>
      <c r="B49" s="116"/>
      <c r="C49" s="116"/>
      <c r="D49" s="116"/>
      <c r="E49" s="116"/>
      <c r="F49" s="119"/>
      <c r="G49" s="118"/>
      <c r="H49" s="116"/>
      <c r="I49" s="116"/>
      <c r="J49" s="116"/>
      <c r="K49" s="116"/>
      <c r="L49" s="116"/>
      <c r="M49" s="116"/>
    </row>
    <row r="50" spans="1:13" s="76" customFormat="1" ht="13" x14ac:dyDescent="0.25">
      <c r="A50" s="117" t="s">
        <v>67</v>
      </c>
      <c r="B50" s="116"/>
      <c r="C50" s="116"/>
      <c r="D50" s="116"/>
      <c r="E50" s="116"/>
      <c r="F50" s="119"/>
      <c r="G50" s="118"/>
      <c r="H50" s="116"/>
      <c r="I50" s="116"/>
      <c r="J50" s="116"/>
      <c r="K50" s="116"/>
      <c r="L50" s="116"/>
      <c r="M50" s="116"/>
    </row>
    <row r="51" spans="1:13" s="76" customFormat="1" ht="13" x14ac:dyDescent="0.25">
      <c r="A51" s="117" t="s">
        <v>216</v>
      </c>
      <c r="B51" s="116"/>
      <c r="C51" s="116"/>
      <c r="D51" s="116"/>
      <c r="E51" s="116"/>
      <c r="F51" s="119"/>
      <c r="G51" s="118"/>
      <c r="H51" s="116"/>
      <c r="I51" s="116"/>
      <c r="J51" s="116"/>
      <c r="K51" s="116"/>
      <c r="L51" s="116"/>
      <c r="M51" s="116"/>
    </row>
    <row r="52" spans="1:13" s="76" customFormat="1" ht="13" x14ac:dyDescent="0.25">
      <c r="A52" s="120" t="s">
        <v>199</v>
      </c>
      <c r="B52" s="116"/>
      <c r="C52" s="116"/>
      <c r="D52" s="116"/>
      <c r="E52" s="116"/>
      <c r="F52" s="116"/>
      <c r="G52" s="82"/>
      <c r="H52" s="82"/>
      <c r="I52" s="116"/>
      <c r="J52" s="116"/>
      <c r="K52" s="116"/>
      <c r="L52" s="116"/>
      <c r="M52" s="116"/>
    </row>
    <row r="53" spans="1:13" x14ac:dyDescent="0.25">
      <c r="A53" s="82"/>
      <c r="B53" s="82"/>
      <c r="C53" s="82"/>
      <c r="D53" s="82"/>
      <c r="E53" s="82"/>
      <c r="F53" s="82"/>
      <c r="G53" s="82"/>
      <c r="H53" s="82"/>
      <c r="I53" s="82"/>
      <c r="J53" s="82"/>
      <c r="K53" s="82"/>
      <c r="L53" s="82"/>
      <c r="M53" s="82"/>
    </row>
    <row r="54" spans="1:13" x14ac:dyDescent="0.25">
      <c r="A54" s="82"/>
      <c r="B54" s="82"/>
      <c r="C54" s="82"/>
      <c r="D54" s="82"/>
      <c r="E54" s="82"/>
      <c r="F54" s="82"/>
      <c r="G54" s="82"/>
      <c r="H54" s="82"/>
      <c r="I54" s="82"/>
      <c r="J54" s="82"/>
      <c r="K54" s="82"/>
      <c r="L54" s="82"/>
      <c r="M54" s="82"/>
    </row>
    <row r="55" spans="1:13" x14ac:dyDescent="0.25">
      <c r="A55" s="82"/>
      <c r="B55" s="82"/>
      <c r="C55" s="82"/>
      <c r="D55" s="82"/>
      <c r="E55" s="82"/>
      <c r="F55" s="82"/>
      <c r="G55" s="82"/>
      <c r="H55" s="82"/>
      <c r="I55" s="82"/>
      <c r="J55" s="82"/>
      <c r="K55" s="82"/>
      <c r="L55" s="82"/>
      <c r="M55" s="82"/>
    </row>
    <row r="56" spans="1:13" x14ac:dyDescent="0.25">
      <c r="A56" s="82"/>
      <c r="B56" s="82"/>
      <c r="C56" s="82"/>
      <c r="D56" s="82"/>
      <c r="E56" s="82"/>
      <c r="F56" s="82"/>
      <c r="G56" s="82"/>
      <c r="H56" s="82"/>
      <c r="I56" s="82"/>
      <c r="J56" s="82"/>
      <c r="K56" s="82"/>
      <c r="L56" s="82"/>
      <c r="M56" s="82"/>
    </row>
    <row r="57" spans="1:13" x14ac:dyDescent="0.25">
      <c r="A57" s="82"/>
      <c r="B57" s="82"/>
      <c r="C57" s="82"/>
      <c r="D57" s="82"/>
      <c r="E57" s="82"/>
      <c r="F57" s="82"/>
      <c r="G57" s="82"/>
      <c r="H57" s="82"/>
      <c r="I57" s="82"/>
      <c r="J57" s="82"/>
      <c r="K57" s="82"/>
      <c r="L57" s="82"/>
      <c r="M57" s="82"/>
    </row>
    <row r="58" spans="1:13" x14ac:dyDescent="0.25">
      <c r="A58" s="82"/>
      <c r="B58" s="82"/>
      <c r="C58" s="82"/>
      <c r="D58" s="82"/>
      <c r="E58" s="82"/>
      <c r="F58" s="82"/>
      <c r="G58" s="82"/>
      <c r="H58" s="82"/>
      <c r="I58" s="82"/>
      <c r="J58" s="82"/>
      <c r="K58" s="82"/>
      <c r="L58" s="82"/>
      <c r="M58" s="82"/>
    </row>
    <row r="59" spans="1:13" x14ac:dyDescent="0.25">
      <c r="A59" s="82"/>
      <c r="B59" s="82"/>
      <c r="C59" s="82"/>
      <c r="D59" s="82"/>
      <c r="E59" s="82"/>
      <c r="F59" s="82"/>
      <c r="G59" s="82"/>
      <c r="H59" s="82"/>
      <c r="I59" s="82"/>
      <c r="J59" s="82"/>
    </row>
    <row r="60" spans="1:13" x14ac:dyDescent="0.25">
      <c r="A60" s="82"/>
      <c r="B60" s="82"/>
      <c r="C60" s="82"/>
      <c r="D60" s="82"/>
      <c r="E60" s="82"/>
      <c r="F60" s="82"/>
      <c r="G60" s="82"/>
      <c r="H60" s="82"/>
      <c r="I60" s="82"/>
      <c r="J60" s="82"/>
    </row>
    <row r="61" spans="1:13" x14ac:dyDescent="0.25">
      <c r="A61" s="82"/>
      <c r="B61" s="82"/>
      <c r="C61" s="82"/>
      <c r="D61" s="82"/>
      <c r="E61" s="82"/>
      <c r="F61" s="82"/>
      <c r="G61" s="82"/>
      <c r="H61" s="82"/>
      <c r="I61" s="82"/>
      <c r="J61" s="82"/>
    </row>
    <row r="62" spans="1:13" x14ac:dyDescent="0.25">
      <c r="A62" s="82"/>
      <c r="B62" s="82"/>
      <c r="C62" s="82"/>
      <c r="D62" s="82"/>
      <c r="E62" s="82"/>
      <c r="F62" s="82"/>
      <c r="G62" s="82"/>
      <c r="H62" s="82"/>
      <c r="I62" s="82"/>
      <c r="J62" s="82"/>
    </row>
    <row r="63" spans="1:13" x14ac:dyDescent="0.25">
      <c r="A63" s="82"/>
      <c r="B63" s="82"/>
      <c r="C63" s="82"/>
      <c r="D63" s="82"/>
      <c r="E63" s="82"/>
      <c r="F63" s="82"/>
      <c r="G63" s="82"/>
      <c r="H63" s="82"/>
      <c r="I63" s="82"/>
      <c r="J63" s="82"/>
    </row>
    <row r="64" spans="1:13" x14ac:dyDescent="0.25">
      <c r="A64" s="82"/>
      <c r="B64" s="82"/>
      <c r="C64" s="82"/>
      <c r="D64" s="82"/>
      <c r="E64" s="82"/>
      <c r="F64" s="82"/>
      <c r="G64" s="82"/>
      <c r="H64" s="82"/>
      <c r="I64" s="82"/>
      <c r="J64" s="82"/>
    </row>
    <row r="65" spans="1:10" x14ac:dyDescent="0.25">
      <c r="A65" s="82"/>
      <c r="B65" s="82"/>
      <c r="C65" s="82"/>
      <c r="D65" s="82"/>
      <c r="E65" s="82"/>
      <c r="F65" s="82"/>
      <c r="G65" s="82"/>
      <c r="H65" s="82"/>
      <c r="I65" s="82"/>
      <c r="J65" s="82"/>
    </row>
    <row r="66" spans="1:10" x14ac:dyDescent="0.25">
      <c r="A66" s="82"/>
      <c r="B66" s="82"/>
      <c r="C66" s="82"/>
      <c r="D66" s="82"/>
      <c r="E66" s="82"/>
      <c r="F66" s="82"/>
      <c r="G66" s="82"/>
      <c r="H66" s="82"/>
      <c r="I66" s="82"/>
      <c r="J66" s="82"/>
    </row>
    <row r="67" spans="1:10" x14ac:dyDescent="0.25">
      <c r="A67" s="82"/>
      <c r="B67" s="82"/>
      <c r="C67" s="82"/>
      <c r="D67" s="82"/>
      <c r="E67" s="82"/>
      <c r="F67" s="82"/>
      <c r="G67" s="82"/>
      <c r="H67" s="82"/>
      <c r="I67" s="82"/>
      <c r="J67" s="82"/>
    </row>
    <row r="68" spans="1:10" x14ac:dyDescent="0.25">
      <c r="A68" s="82"/>
      <c r="B68" s="82"/>
      <c r="C68" s="82"/>
      <c r="D68" s="82"/>
      <c r="E68" s="82"/>
      <c r="F68" s="82"/>
      <c r="I68" s="82"/>
      <c r="J68" s="82"/>
    </row>
    <row r="69" spans="1:10" x14ac:dyDescent="0.25">
      <c r="A69" s="82"/>
      <c r="B69" s="82"/>
      <c r="C69" s="82"/>
      <c r="D69" s="82"/>
      <c r="E69" s="82"/>
    </row>
    <row r="70" spans="1:10" x14ac:dyDescent="0.25">
      <c r="A70" s="82"/>
      <c r="B70" s="82"/>
      <c r="C70" s="82"/>
      <c r="D70" s="82"/>
      <c r="E70" s="82"/>
    </row>
    <row r="71" spans="1:10" x14ac:dyDescent="0.25">
      <c r="A71" s="82"/>
      <c r="B71" s="82"/>
      <c r="C71" s="82"/>
      <c r="D71" s="82"/>
      <c r="E71" s="82"/>
    </row>
    <row r="72" spans="1:10" x14ac:dyDescent="0.25">
      <c r="A72" s="82"/>
      <c r="B72" s="82"/>
      <c r="C72" s="82"/>
      <c r="D72" s="82"/>
      <c r="E72" s="82"/>
    </row>
    <row r="73" spans="1:10" x14ac:dyDescent="0.25">
      <c r="A73" s="82"/>
      <c r="B73" s="82"/>
      <c r="C73" s="82"/>
      <c r="D73" s="82"/>
      <c r="E73" s="82"/>
    </row>
    <row r="74" spans="1:10" x14ac:dyDescent="0.25">
      <c r="A74" s="82"/>
      <c r="B74" s="82"/>
      <c r="C74" s="82"/>
      <c r="D74" s="82"/>
      <c r="E74" s="82"/>
    </row>
    <row r="75" spans="1:10" x14ac:dyDescent="0.25">
      <c r="A75" s="82"/>
      <c r="B75" s="82"/>
      <c r="C75" s="82"/>
      <c r="D75" s="82"/>
      <c r="E75" s="82"/>
    </row>
    <row r="76" spans="1:10" x14ac:dyDescent="0.25">
      <c r="A76" s="82"/>
      <c r="B76" s="82"/>
      <c r="C76" s="82"/>
      <c r="D76" s="82"/>
      <c r="E76" s="82"/>
    </row>
    <row r="77" spans="1:10" x14ac:dyDescent="0.25">
      <c r="A77" s="82"/>
      <c r="B77" s="82"/>
      <c r="C77" s="82"/>
      <c r="D77" s="82"/>
      <c r="E77" s="82"/>
    </row>
    <row r="78" spans="1:10" x14ac:dyDescent="0.25">
      <c r="A78" s="82"/>
      <c r="B78" s="82"/>
      <c r="C78" s="82"/>
      <c r="D78" s="82"/>
      <c r="E78" s="82"/>
    </row>
    <row r="79" spans="1:10" x14ac:dyDescent="0.25">
      <c r="A79" s="82"/>
      <c r="B79" s="82"/>
      <c r="C79" s="82"/>
      <c r="D79" s="82"/>
      <c r="E79" s="82"/>
    </row>
    <row r="80" spans="1:10" x14ac:dyDescent="0.25">
      <c r="A80" s="82"/>
      <c r="B80" s="82"/>
      <c r="C80" s="82"/>
      <c r="D80" s="82"/>
      <c r="E80" s="82"/>
    </row>
    <row r="81" spans="1:5" x14ac:dyDescent="0.25">
      <c r="A81" s="82"/>
      <c r="B81" s="82"/>
      <c r="C81" s="82"/>
      <c r="D81" s="82"/>
      <c r="E81" s="82"/>
    </row>
    <row r="82" spans="1:5" x14ac:dyDescent="0.25">
      <c r="A82" s="82"/>
      <c r="B82" s="82"/>
      <c r="C82" s="82"/>
      <c r="D82" s="82"/>
      <c r="E82" s="82"/>
    </row>
    <row r="83" spans="1:5" x14ac:dyDescent="0.25">
      <c r="A83" s="82"/>
      <c r="B83" s="82"/>
      <c r="C83" s="82"/>
      <c r="D83" s="82"/>
      <c r="E83" s="82"/>
    </row>
    <row r="84" spans="1:5" x14ac:dyDescent="0.25">
      <c r="A84" s="82"/>
      <c r="B84" s="82"/>
      <c r="C84" s="82"/>
      <c r="D84" s="82"/>
      <c r="E84" s="82"/>
    </row>
    <row r="85" spans="1:5" x14ac:dyDescent="0.25">
      <c r="A85" s="82"/>
      <c r="B85" s="82"/>
      <c r="C85" s="82"/>
      <c r="D85" s="82"/>
      <c r="E85" s="82"/>
    </row>
    <row r="86" spans="1:5" x14ac:dyDescent="0.25">
      <c r="A86" s="82"/>
      <c r="B86" s="82"/>
      <c r="C86" s="82"/>
      <c r="D86" s="82"/>
      <c r="E86" s="82"/>
    </row>
    <row r="87" spans="1:5" x14ac:dyDescent="0.25">
      <c r="A87" s="82"/>
      <c r="B87" s="82"/>
      <c r="C87" s="82"/>
      <c r="D87" s="82"/>
      <c r="E87" s="82"/>
    </row>
    <row r="88" spans="1:5" x14ac:dyDescent="0.25">
      <c r="A88" s="82"/>
      <c r="B88" s="82"/>
      <c r="C88" s="82"/>
      <c r="D88" s="82"/>
      <c r="E88" s="82"/>
    </row>
    <row r="89" spans="1:5" x14ac:dyDescent="0.25">
      <c r="A89" s="82"/>
      <c r="B89" s="82"/>
      <c r="C89" s="82"/>
      <c r="D89" s="82"/>
      <c r="E89" s="82"/>
    </row>
    <row r="90" spans="1:5" x14ac:dyDescent="0.25">
      <c r="A90" s="82"/>
      <c r="B90" s="82"/>
      <c r="C90" s="82"/>
      <c r="D90" s="82"/>
      <c r="E90" s="82"/>
    </row>
    <row r="91" spans="1:5" x14ac:dyDescent="0.25">
      <c r="A91" s="82"/>
      <c r="B91" s="82"/>
      <c r="C91" s="82"/>
      <c r="D91" s="82"/>
      <c r="E91" s="82"/>
    </row>
    <row r="92" spans="1:5" x14ac:dyDescent="0.25">
      <c r="A92" s="82"/>
      <c r="B92" s="82"/>
      <c r="C92" s="82"/>
      <c r="D92" s="82"/>
      <c r="E92" s="82"/>
    </row>
    <row r="122" spans="4:4" x14ac:dyDescent="0.25">
      <c r="D122" s="121"/>
    </row>
    <row r="157" spans="11:11" x14ac:dyDescent="0.25">
      <c r="K157" s="121"/>
    </row>
    <row r="158" spans="11:11" x14ac:dyDescent="0.25">
      <c r="K158" s="121"/>
    </row>
    <row r="159" spans="11:11" x14ac:dyDescent="0.25">
      <c r="K159" s="121"/>
    </row>
    <row r="189" spans="13:13" x14ac:dyDescent="0.25">
      <c r="M189" s="121"/>
    </row>
    <row r="190" spans="13:13" x14ac:dyDescent="0.25">
      <c r="M190" s="121"/>
    </row>
    <row r="191" spans="13:13" x14ac:dyDescent="0.25">
      <c r="M191" s="121"/>
    </row>
    <row r="192" spans="13:13" x14ac:dyDescent="0.25">
      <c r="M192" s="121"/>
    </row>
    <row r="193" spans="13:13" x14ac:dyDescent="0.25">
      <c r="M193" s="121"/>
    </row>
    <row r="194" spans="13:13" x14ac:dyDescent="0.25">
      <c r="M194" s="121"/>
    </row>
    <row r="195" spans="13:13" x14ac:dyDescent="0.25">
      <c r="M195" s="121"/>
    </row>
    <row r="196" spans="13:13" x14ac:dyDescent="0.25">
      <c r="M196" s="121"/>
    </row>
    <row r="197" spans="13:13" x14ac:dyDescent="0.25">
      <c r="M197" s="121"/>
    </row>
    <row r="198" spans="13:13" x14ac:dyDescent="0.25">
      <c r="M198" s="121"/>
    </row>
    <row r="199" spans="13:13" x14ac:dyDescent="0.25">
      <c r="M199" s="121"/>
    </row>
    <row r="200" spans="13:13" x14ac:dyDescent="0.25">
      <c r="M200" s="121"/>
    </row>
    <row r="201" spans="13:13" x14ac:dyDescent="0.25">
      <c r="M201" s="121"/>
    </row>
    <row r="202" spans="13:13" x14ac:dyDescent="0.25">
      <c r="M202" s="121"/>
    </row>
    <row r="203" spans="13:13" x14ac:dyDescent="0.25">
      <c r="M203" s="121"/>
    </row>
    <row r="204" spans="13:13" x14ac:dyDescent="0.25">
      <c r="M204" s="121"/>
    </row>
    <row r="205" spans="13:13" x14ac:dyDescent="0.25">
      <c r="M205" s="121"/>
    </row>
    <row r="206" spans="13:13" x14ac:dyDescent="0.25">
      <c r="M206" s="121"/>
    </row>
    <row r="207" spans="13:13" x14ac:dyDescent="0.25">
      <c r="M207" s="121"/>
    </row>
    <row r="208" spans="13:13" x14ac:dyDescent="0.25">
      <c r="M208" s="121"/>
    </row>
    <row r="209" spans="13:14" x14ac:dyDescent="0.25">
      <c r="M209" s="121"/>
    </row>
    <row r="210" spans="13:14" x14ac:dyDescent="0.25">
      <c r="M210" s="121"/>
    </row>
    <row r="211" spans="13:14" x14ac:dyDescent="0.25">
      <c r="M211" s="121"/>
    </row>
    <row r="212" spans="13:14" x14ac:dyDescent="0.25">
      <c r="M212" s="121"/>
    </row>
    <row r="213" spans="13:14" x14ac:dyDescent="0.25">
      <c r="M213" s="121"/>
    </row>
    <row r="214" spans="13:14" x14ac:dyDescent="0.25">
      <c r="M214" s="121"/>
    </row>
    <row r="215" spans="13:14" x14ac:dyDescent="0.25">
      <c r="M215" s="121"/>
    </row>
    <row r="216" spans="13:14" x14ac:dyDescent="0.25">
      <c r="M216" s="121"/>
      <c r="N216" s="121"/>
    </row>
    <row r="217" spans="13:14" x14ac:dyDescent="0.25">
      <c r="M217" s="121"/>
    </row>
    <row r="218" spans="13:14" x14ac:dyDescent="0.25">
      <c r="M218" s="121"/>
    </row>
    <row r="219" spans="13:14" x14ac:dyDescent="0.25">
      <c r="M219" s="121"/>
    </row>
    <row r="220" spans="13:14" x14ac:dyDescent="0.25">
      <c r="M220" s="121"/>
    </row>
    <row r="221" spans="13:14" x14ac:dyDescent="0.25">
      <c r="M221" s="121"/>
    </row>
    <row r="222" spans="13:14" x14ac:dyDescent="0.25">
      <c r="M222" s="121"/>
    </row>
    <row r="223" spans="13:14" x14ac:dyDescent="0.25">
      <c r="N223" s="122"/>
    </row>
  </sheetData>
  <phoneticPr fontId="0" type="noConversion"/>
  <pageMargins left="0.75" right="0.75" top="1" bottom="0.75" header="0.3" footer="0.3"/>
  <pageSetup scale="98" orientation="portrait" r:id="rId1"/>
  <headerFooter alignWithMargins="0">
    <oddHeader>&amp;R&amp;G</oddHeader>
    <oddFooter>&amp;C&amp;A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N194"/>
  <sheetViews>
    <sheetView showGridLines="0" showZeros="0" zoomScaleNormal="100" workbookViewId="0"/>
  </sheetViews>
  <sheetFormatPr defaultColWidth="12.54296875" defaultRowHeight="12.5" x14ac:dyDescent="0.25"/>
  <cols>
    <col min="1" max="1" width="43.7265625" style="69" customWidth="1"/>
    <col min="2" max="5" width="11.7265625" style="69" customWidth="1"/>
    <col min="6" max="6" width="12.54296875" style="69" customWidth="1"/>
    <col min="7" max="7" width="26.1796875" style="69" customWidth="1"/>
    <col min="8" max="8" width="10.26953125" style="69" customWidth="1"/>
    <col min="9" max="16384" width="12.54296875" style="69"/>
  </cols>
  <sheetData>
    <row r="1" spans="1:10" ht="15.5" thickBot="1" x14ac:dyDescent="0.3">
      <c r="A1" s="78" t="s">
        <v>198</v>
      </c>
      <c r="B1" s="79"/>
      <c r="C1" s="80" t="s">
        <v>130</v>
      </c>
      <c r="D1" s="81"/>
      <c r="E1" s="262">
        <f>INPUTS!C2</f>
        <v>2022</v>
      </c>
      <c r="F1" s="82"/>
      <c r="G1" s="82"/>
      <c r="H1" s="82"/>
      <c r="I1" s="82"/>
      <c r="J1" s="82"/>
    </row>
    <row r="2" spans="1:10" ht="13.5" thickBot="1" x14ac:dyDescent="0.3">
      <c r="A2" s="126" t="s">
        <v>0</v>
      </c>
      <c r="B2" s="83" t="s">
        <v>1</v>
      </c>
      <c r="C2" s="83" t="s">
        <v>2</v>
      </c>
      <c r="D2" s="83" t="s">
        <v>3</v>
      </c>
      <c r="E2" s="127" t="s">
        <v>4</v>
      </c>
      <c r="F2" s="82"/>
      <c r="G2" s="82"/>
      <c r="H2" s="82"/>
      <c r="I2" s="82"/>
      <c r="J2" s="82"/>
    </row>
    <row r="3" spans="1:10" ht="13.5" thickTop="1" x14ac:dyDescent="0.25">
      <c r="A3" s="128" t="s">
        <v>5</v>
      </c>
      <c r="B3" s="84"/>
      <c r="C3" s="84"/>
      <c r="D3" s="84"/>
      <c r="E3" s="129"/>
      <c r="F3" s="82"/>
      <c r="G3" s="82"/>
      <c r="H3" s="82"/>
      <c r="I3" s="82"/>
      <c r="J3" s="82"/>
    </row>
    <row r="4" spans="1:10" ht="13.5" thickBot="1" x14ac:dyDescent="0.3">
      <c r="A4" s="130" t="s">
        <v>6</v>
      </c>
      <c r="B4" s="85" t="s">
        <v>7</v>
      </c>
      <c r="C4" s="85">
        <v>160</v>
      </c>
      <c r="D4" s="86">
        <f>INPUTS!C4</f>
        <v>5.43</v>
      </c>
      <c r="E4" s="151">
        <f>C4*D4</f>
        <v>868.8</v>
      </c>
      <c r="F4" s="82"/>
      <c r="G4" s="82"/>
      <c r="H4" s="82"/>
      <c r="I4" s="82"/>
      <c r="J4" s="82"/>
    </row>
    <row r="5" spans="1:10" ht="13.5" thickTop="1" x14ac:dyDescent="0.25">
      <c r="A5" s="261" t="s">
        <v>8</v>
      </c>
      <c r="B5" s="84"/>
      <c r="C5" s="84"/>
      <c r="D5" s="88"/>
      <c r="E5" s="330"/>
      <c r="F5" s="82"/>
      <c r="G5" s="82"/>
      <c r="H5" s="82"/>
      <c r="I5" s="82"/>
      <c r="J5" s="82"/>
    </row>
    <row r="6" spans="1:10" ht="13" x14ac:dyDescent="0.25">
      <c r="A6" s="72" t="s">
        <v>104</v>
      </c>
      <c r="B6" s="73" t="s">
        <v>10</v>
      </c>
      <c r="C6" s="89">
        <v>30</v>
      </c>
      <c r="D6" s="97">
        <f>INPUTS!C10</f>
        <v>2.88</v>
      </c>
      <c r="E6" s="132">
        <f t="shared" ref="E6:E19" si="0">C6*D6</f>
        <v>86.399999999999991</v>
      </c>
      <c r="F6" s="82"/>
      <c r="G6" s="91"/>
      <c r="H6" s="82"/>
      <c r="I6" s="82"/>
      <c r="J6" s="82"/>
    </row>
    <row r="7" spans="1:10" ht="13.5" thickBot="1" x14ac:dyDescent="0.3">
      <c r="A7" s="71" t="s">
        <v>11</v>
      </c>
      <c r="B7" s="73" t="s">
        <v>12</v>
      </c>
      <c r="C7" s="73">
        <v>1</v>
      </c>
      <c r="D7" s="97">
        <f>INPUTS!C50</f>
        <v>0.3</v>
      </c>
      <c r="E7" s="132">
        <f t="shared" si="0"/>
        <v>0.3</v>
      </c>
      <c r="F7" s="82"/>
      <c r="G7" s="82"/>
      <c r="H7" s="82"/>
      <c r="I7" s="82"/>
      <c r="J7" s="82"/>
    </row>
    <row r="8" spans="1:10" ht="13" x14ac:dyDescent="0.25">
      <c r="A8" s="72" t="s">
        <v>13</v>
      </c>
      <c r="B8" s="73" t="s">
        <v>14</v>
      </c>
      <c r="C8" s="70">
        <f>C4</f>
        <v>160</v>
      </c>
      <c r="D8" s="97">
        <f>INPUTS!C18</f>
        <v>1.02</v>
      </c>
      <c r="E8" s="132">
        <f t="shared" si="0"/>
        <v>163.19999999999999</v>
      </c>
      <c r="F8" s="82"/>
      <c r="G8" s="250" t="s">
        <v>99</v>
      </c>
      <c r="H8" s="243"/>
      <c r="I8" s="82"/>
      <c r="J8" s="82"/>
    </row>
    <row r="9" spans="1:10" ht="13" x14ac:dyDescent="0.25">
      <c r="A9" s="72" t="s">
        <v>15</v>
      </c>
      <c r="B9" s="73" t="s">
        <v>14</v>
      </c>
      <c r="C9" s="73">
        <v>30</v>
      </c>
      <c r="D9" s="97">
        <f>INPUTS!C19</f>
        <v>0.89</v>
      </c>
      <c r="E9" s="132">
        <f t="shared" si="0"/>
        <v>26.7</v>
      </c>
      <c r="F9" s="93"/>
      <c r="G9" s="244"/>
      <c r="H9" s="245"/>
      <c r="I9" s="82"/>
      <c r="J9" s="82"/>
    </row>
    <row r="10" spans="1:10" ht="13" x14ac:dyDescent="0.25">
      <c r="A10" s="72" t="s">
        <v>16</v>
      </c>
      <c r="B10" s="73" t="s">
        <v>14</v>
      </c>
      <c r="C10" s="73">
        <v>60</v>
      </c>
      <c r="D10" s="97">
        <f>INPUTS!C20</f>
        <v>0.69</v>
      </c>
      <c r="E10" s="132">
        <f t="shared" si="0"/>
        <v>41.4</v>
      </c>
      <c r="F10" s="93"/>
      <c r="G10" s="246" t="s">
        <v>98</v>
      </c>
      <c r="H10" s="251">
        <f>(E38/C4)</f>
        <v>4.6804407812499997</v>
      </c>
      <c r="I10" s="82"/>
      <c r="J10" s="82"/>
    </row>
    <row r="11" spans="1:10" ht="13" x14ac:dyDescent="0.25">
      <c r="A11" s="72" t="s">
        <v>17</v>
      </c>
      <c r="B11" s="73" t="s">
        <v>18</v>
      </c>
      <c r="C11" s="73">
        <v>0.5</v>
      </c>
      <c r="D11" s="97">
        <f>INPUTS!C23</f>
        <v>36</v>
      </c>
      <c r="E11" s="132">
        <f t="shared" si="0"/>
        <v>18</v>
      </c>
      <c r="F11" s="93"/>
      <c r="G11" s="246" t="s">
        <v>100</v>
      </c>
      <c r="H11" s="247">
        <f>E22/C4</f>
        <v>2.9251207812499995</v>
      </c>
      <c r="I11" s="82"/>
      <c r="J11" s="82"/>
    </row>
    <row r="12" spans="1:10" ht="13" x14ac:dyDescent="0.25">
      <c r="A12" s="331" t="s">
        <v>174</v>
      </c>
      <c r="B12" s="73" t="s">
        <v>49</v>
      </c>
      <c r="C12" s="73">
        <v>4</v>
      </c>
      <c r="D12" s="97">
        <f>INPUTS!C29</f>
        <v>4.6500000000000004</v>
      </c>
      <c r="E12" s="132">
        <f t="shared" si="0"/>
        <v>18.600000000000001</v>
      </c>
      <c r="F12" s="93"/>
      <c r="G12" s="246" t="s">
        <v>102</v>
      </c>
      <c r="H12" s="247">
        <f>E37/C4</f>
        <v>1.75532</v>
      </c>
      <c r="I12" s="82"/>
      <c r="J12" s="82"/>
    </row>
    <row r="13" spans="1:10" ht="13" x14ac:dyDescent="0.25">
      <c r="A13" s="72" t="s">
        <v>20</v>
      </c>
      <c r="B13" s="73" t="s">
        <v>19</v>
      </c>
      <c r="C13" s="73">
        <v>0.5</v>
      </c>
      <c r="D13" s="97">
        <f>INPUTS!C27</f>
        <v>4.18</v>
      </c>
      <c r="E13" s="132">
        <f t="shared" si="0"/>
        <v>2.09</v>
      </c>
      <c r="F13" s="82"/>
      <c r="G13" s="246" t="s">
        <v>103</v>
      </c>
      <c r="H13" s="247">
        <f>H11+H12</f>
        <v>4.6804407812499997</v>
      </c>
      <c r="I13" s="82"/>
      <c r="J13" s="82"/>
    </row>
    <row r="14" spans="1:10" ht="13.5" thickBot="1" x14ac:dyDescent="0.3">
      <c r="A14" s="72" t="s">
        <v>187</v>
      </c>
      <c r="B14" s="73" t="s">
        <v>19</v>
      </c>
      <c r="C14" s="73">
        <v>1</v>
      </c>
      <c r="D14" s="97">
        <f>INPUTS!C38</f>
        <v>5.5</v>
      </c>
      <c r="E14" s="132">
        <f t="shared" si="0"/>
        <v>5.5</v>
      </c>
      <c r="F14" s="93"/>
      <c r="G14" s="248" t="s">
        <v>101</v>
      </c>
      <c r="H14" s="249">
        <f>E39/C4</f>
        <v>0.7495592187500002</v>
      </c>
      <c r="I14" s="82"/>
      <c r="J14" s="82"/>
    </row>
    <row r="15" spans="1:10" ht="13" x14ac:dyDescent="0.25">
      <c r="A15" s="72" t="s">
        <v>217</v>
      </c>
      <c r="B15" s="73" t="s">
        <v>19</v>
      </c>
      <c r="C15" s="73">
        <v>1</v>
      </c>
      <c r="D15" s="97">
        <f>INPUTS!C40</f>
        <v>14.75</v>
      </c>
      <c r="E15" s="132">
        <f t="shared" si="0"/>
        <v>14.75</v>
      </c>
      <c r="F15" s="93"/>
      <c r="G15" s="293"/>
      <c r="H15" s="293"/>
      <c r="I15" s="82"/>
      <c r="J15" s="82"/>
    </row>
    <row r="16" spans="1:10" ht="13" x14ac:dyDescent="0.25">
      <c r="A16" s="72" t="s">
        <v>220</v>
      </c>
      <c r="B16" s="73" t="s">
        <v>12</v>
      </c>
      <c r="C16" s="73">
        <v>1</v>
      </c>
      <c r="D16" s="97">
        <f>INPUTS!C51</f>
        <v>18.32</v>
      </c>
      <c r="E16" s="132">
        <f t="shared" si="0"/>
        <v>18.32</v>
      </c>
      <c r="F16" s="93"/>
      <c r="G16" s="123"/>
      <c r="H16" s="124"/>
      <c r="I16" s="82"/>
      <c r="J16" s="82"/>
    </row>
    <row r="17" spans="1:10" ht="13" x14ac:dyDescent="0.25">
      <c r="A17" s="72"/>
      <c r="B17" s="73"/>
      <c r="C17" s="73"/>
      <c r="D17" s="92"/>
      <c r="E17" s="332">
        <f t="shared" si="0"/>
        <v>0</v>
      </c>
      <c r="F17" s="82"/>
      <c r="G17" s="123"/>
      <c r="H17" s="123"/>
      <c r="I17" s="82"/>
      <c r="J17" s="82"/>
    </row>
    <row r="18" spans="1:10" ht="13" x14ac:dyDescent="0.25">
      <c r="A18" s="72" t="s">
        <v>21</v>
      </c>
      <c r="B18" s="73" t="s">
        <v>7</v>
      </c>
      <c r="C18" s="73">
        <f>C4</f>
        <v>160</v>
      </c>
      <c r="D18" s="97">
        <v>0.36</v>
      </c>
      <c r="E18" s="132">
        <f t="shared" si="0"/>
        <v>57.599999999999994</v>
      </c>
      <c r="F18" s="93"/>
      <c r="G18" s="123"/>
      <c r="H18" s="123"/>
      <c r="I18" s="82"/>
      <c r="J18" s="82"/>
    </row>
    <row r="19" spans="1:10" ht="13" x14ac:dyDescent="0.25">
      <c r="A19" s="72"/>
      <c r="B19" s="73"/>
      <c r="C19" s="73"/>
      <c r="D19" s="94"/>
      <c r="E19" s="135">
        <f t="shared" si="0"/>
        <v>0</v>
      </c>
      <c r="F19" s="93"/>
      <c r="G19" s="123"/>
      <c r="H19" s="123"/>
      <c r="I19" s="82"/>
      <c r="J19" s="82"/>
    </row>
    <row r="20" spans="1:10" ht="13" x14ac:dyDescent="0.25">
      <c r="A20" s="72"/>
      <c r="B20" s="73"/>
      <c r="C20" s="95"/>
      <c r="D20" s="96"/>
      <c r="E20" s="135">
        <f>C20*D20</f>
        <v>0</v>
      </c>
      <c r="F20" s="93"/>
      <c r="G20" s="91"/>
      <c r="H20" s="82"/>
      <c r="I20" s="82"/>
      <c r="J20" s="82"/>
    </row>
    <row r="21" spans="1:10" ht="13" x14ac:dyDescent="0.25">
      <c r="A21" s="72" t="s">
        <v>22</v>
      </c>
      <c r="B21" s="97">
        <f>SUM(E6:E13)</f>
        <v>356.68999999999994</v>
      </c>
      <c r="C21" s="73">
        <v>0.5</v>
      </c>
      <c r="D21" s="98">
        <v>8.5000000000000006E-2</v>
      </c>
      <c r="E21" s="132">
        <f>B21*C21*D21</f>
        <v>15.159324999999999</v>
      </c>
      <c r="F21" s="93"/>
      <c r="G21" s="91"/>
      <c r="H21" s="82"/>
      <c r="I21" s="82"/>
      <c r="J21" s="82"/>
    </row>
    <row r="22" spans="1:10" ht="13.5" thickBot="1" x14ac:dyDescent="0.3">
      <c r="A22" s="142" t="s">
        <v>23</v>
      </c>
      <c r="B22" s="99"/>
      <c r="C22" s="99"/>
      <c r="D22" s="100"/>
      <c r="E22" s="333">
        <f>SUM(E5:E21)</f>
        <v>468.01932499999992</v>
      </c>
      <c r="F22" s="82"/>
      <c r="G22" s="82"/>
      <c r="H22" s="82"/>
      <c r="I22" s="82"/>
      <c r="J22" s="82"/>
    </row>
    <row r="23" spans="1:10" ht="13" x14ac:dyDescent="0.25">
      <c r="A23" s="144" t="s">
        <v>24</v>
      </c>
      <c r="B23" s="101"/>
      <c r="C23" s="102"/>
      <c r="D23" s="101"/>
      <c r="E23" s="145"/>
      <c r="F23" s="82"/>
      <c r="G23" s="82"/>
      <c r="H23" s="82"/>
      <c r="I23" s="82"/>
      <c r="J23" s="82"/>
    </row>
    <row r="24" spans="1:10" ht="13" x14ac:dyDescent="0.25">
      <c r="A24" s="72" t="s">
        <v>25</v>
      </c>
      <c r="B24" s="73" t="s">
        <v>12</v>
      </c>
      <c r="C24" s="73">
        <v>1</v>
      </c>
      <c r="D24" s="97">
        <f>INPUTS!C58</f>
        <v>21.33</v>
      </c>
      <c r="E24" s="132">
        <f>D24*C24</f>
        <v>21.33</v>
      </c>
      <c r="F24" s="91"/>
      <c r="G24" s="82"/>
      <c r="H24" s="82"/>
      <c r="I24" s="82"/>
      <c r="J24" s="82"/>
    </row>
    <row r="25" spans="1:10" ht="13" x14ac:dyDescent="0.25">
      <c r="A25" s="72" t="s">
        <v>26</v>
      </c>
      <c r="B25" s="73" t="s">
        <v>12</v>
      </c>
      <c r="C25" s="73">
        <v>1</v>
      </c>
      <c r="D25" s="97">
        <f>INPUTS!C59</f>
        <v>19</v>
      </c>
      <c r="E25" s="132">
        <f>D25*C25</f>
        <v>19</v>
      </c>
      <c r="F25" s="82"/>
      <c r="G25" s="82"/>
      <c r="H25" s="82"/>
      <c r="I25" s="82"/>
      <c r="J25" s="82"/>
    </row>
    <row r="26" spans="1:10" ht="13" x14ac:dyDescent="0.25">
      <c r="A26" s="72" t="s">
        <v>72</v>
      </c>
      <c r="B26" s="73" t="s">
        <v>12</v>
      </c>
      <c r="C26" s="73">
        <v>1</v>
      </c>
      <c r="D26" s="97">
        <f>INPUTS!C60</f>
        <v>19</v>
      </c>
      <c r="E26" s="132">
        <f>C26*D26</f>
        <v>19</v>
      </c>
      <c r="F26" s="82"/>
      <c r="G26" s="82"/>
      <c r="H26" s="82"/>
      <c r="I26" s="82"/>
      <c r="J26" s="82"/>
    </row>
    <row r="27" spans="1:10" ht="13" x14ac:dyDescent="0.25">
      <c r="A27" s="72" t="s">
        <v>27</v>
      </c>
      <c r="B27" s="73" t="s">
        <v>12</v>
      </c>
      <c r="C27" s="73">
        <v>1</v>
      </c>
      <c r="D27" s="97">
        <f>INPUTS!C62</f>
        <v>8.57</v>
      </c>
      <c r="E27" s="132">
        <f>D27*C27</f>
        <v>8.57</v>
      </c>
      <c r="F27" s="82"/>
      <c r="G27" s="82"/>
      <c r="H27" s="82"/>
      <c r="I27" s="82"/>
      <c r="J27" s="82"/>
    </row>
    <row r="28" spans="1:10" ht="13" x14ac:dyDescent="0.25">
      <c r="A28" s="253" t="s">
        <v>28</v>
      </c>
      <c r="B28" s="103" t="s">
        <v>12</v>
      </c>
      <c r="C28" s="103">
        <v>1</v>
      </c>
      <c r="D28" s="296">
        <f>INPUTS!C71</f>
        <v>16.63</v>
      </c>
      <c r="E28" s="160">
        <f>D28*C28</f>
        <v>16.63</v>
      </c>
      <c r="F28" s="82"/>
      <c r="G28" s="82"/>
      <c r="H28" s="82"/>
      <c r="I28" s="82"/>
      <c r="J28" s="82"/>
    </row>
    <row r="29" spans="1:10" ht="13" x14ac:dyDescent="0.25">
      <c r="A29" s="71" t="s">
        <v>29</v>
      </c>
      <c r="B29" s="70" t="s">
        <v>12</v>
      </c>
      <c r="C29" s="70">
        <v>1</v>
      </c>
      <c r="D29" s="274">
        <f>INPUTS!C63</f>
        <v>10.07</v>
      </c>
      <c r="E29" s="298">
        <f>+C29*D29</f>
        <v>10.07</v>
      </c>
      <c r="F29" s="82"/>
      <c r="G29" s="82"/>
      <c r="H29" s="82"/>
      <c r="I29" s="82"/>
      <c r="J29" s="82"/>
    </row>
    <row r="30" spans="1:10" ht="13" x14ac:dyDescent="0.25">
      <c r="A30" s="258" t="s">
        <v>30</v>
      </c>
      <c r="B30" s="104" t="s">
        <v>12</v>
      </c>
      <c r="C30" s="104">
        <v>2</v>
      </c>
      <c r="D30" s="297">
        <f>INPUTS!C67</f>
        <v>9.42</v>
      </c>
      <c r="E30" s="180">
        <f>D30*C30</f>
        <v>18.84</v>
      </c>
      <c r="F30" s="82"/>
      <c r="G30" s="82"/>
      <c r="H30" s="82"/>
      <c r="I30" s="82"/>
      <c r="J30" s="82"/>
    </row>
    <row r="31" spans="1:10" ht="13" x14ac:dyDescent="0.25">
      <c r="A31" s="72" t="s">
        <v>31</v>
      </c>
      <c r="B31" s="73" t="s">
        <v>12</v>
      </c>
      <c r="C31" s="73">
        <v>1</v>
      </c>
      <c r="D31" s="97">
        <f>INPUTS!C77</f>
        <v>34.19</v>
      </c>
      <c r="E31" s="132">
        <f>D31*C31</f>
        <v>34.19</v>
      </c>
      <c r="F31" s="82"/>
      <c r="G31" s="82"/>
      <c r="H31" s="82"/>
      <c r="I31" s="82"/>
      <c r="J31" s="82"/>
    </row>
    <row r="32" spans="1:10" ht="13" x14ac:dyDescent="0.25">
      <c r="A32" s="72" t="s">
        <v>32</v>
      </c>
      <c r="B32" s="73" t="s">
        <v>7</v>
      </c>
      <c r="C32" s="73">
        <f>+C4</f>
        <v>160</v>
      </c>
      <c r="D32" s="97">
        <f>INPUTS!C80</f>
        <v>0.19</v>
      </c>
      <c r="E32" s="132">
        <f>D32*C32</f>
        <v>30.4</v>
      </c>
      <c r="F32" s="82"/>
      <c r="G32" s="82"/>
      <c r="H32" s="82"/>
      <c r="I32" s="82"/>
      <c r="J32" s="82"/>
    </row>
    <row r="33" spans="1:13" ht="13" x14ac:dyDescent="0.25">
      <c r="A33" s="72" t="s">
        <v>68</v>
      </c>
      <c r="B33" s="90">
        <f>SUM(E24:E30)</f>
        <v>113.44</v>
      </c>
      <c r="C33" s="73">
        <v>0.5</v>
      </c>
      <c r="D33" s="98">
        <v>8.5000000000000006E-2</v>
      </c>
      <c r="E33" s="132">
        <f>B33*C33*D33</f>
        <v>4.8212000000000002</v>
      </c>
      <c r="F33" s="82"/>
      <c r="G33" s="82"/>
      <c r="H33" s="82"/>
      <c r="I33" s="82"/>
      <c r="J33" s="82"/>
    </row>
    <row r="34" spans="1:13" ht="13" x14ac:dyDescent="0.25">
      <c r="A34" s="72"/>
      <c r="B34" s="73"/>
      <c r="C34" s="73"/>
      <c r="D34" s="98"/>
      <c r="E34" s="332"/>
      <c r="F34" s="82"/>
      <c r="G34" s="82"/>
      <c r="H34" s="82"/>
      <c r="I34" s="82"/>
      <c r="J34" s="82"/>
    </row>
    <row r="35" spans="1:13" ht="13" x14ac:dyDescent="0.25">
      <c r="A35" s="72"/>
      <c r="B35" s="73"/>
      <c r="C35" s="73"/>
      <c r="D35" s="98"/>
      <c r="E35" s="332"/>
      <c r="F35" s="82"/>
      <c r="G35" s="82"/>
      <c r="H35" s="82"/>
      <c r="I35" s="82"/>
      <c r="J35" s="82"/>
    </row>
    <row r="36" spans="1:13" ht="13" x14ac:dyDescent="0.25">
      <c r="A36" s="72" t="s">
        <v>33</v>
      </c>
      <c r="B36" s="73" t="s">
        <v>12</v>
      </c>
      <c r="C36" s="73">
        <v>1</v>
      </c>
      <c r="D36" s="97">
        <f>INPUTS!C81</f>
        <v>98</v>
      </c>
      <c r="E36" s="132">
        <f>D36*C36</f>
        <v>98</v>
      </c>
      <c r="F36" s="82"/>
      <c r="G36" s="82"/>
      <c r="H36" s="82"/>
      <c r="I36" s="82"/>
      <c r="J36" s="82"/>
    </row>
    <row r="37" spans="1:13" ht="13.5" thickBot="1" x14ac:dyDescent="0.3">
      <c r="A37" s="149" t="s">
        <v>34</v>
      </c>
      <c r="B37" s="105"/>
      <c r="C37" s="105"/>
      <c r="D37" s="106"/>
      <c r="E37" s="150">
        <f>SUM(E24:E36)</f>
        <v>280.85120000000001</v>
      </c>
      <c r="F37" s="82"/>
      <c r="G37" s="82"/>
      <c r="H37" s="82"/>
      <c r="I37" s="82"/>
      <c r="J37" s="82"/>
    </row>
    <row r="38" spans="1:13" ht="13.5" thickTop="1" x14ac:dyDescent="0.25">
      <c r="A38" s="128" t="s">
        <v>35</v>
      </c>
      <c r="B38" s="84"/>
      <c r="C38" s="84"/>
      <c r="D38" s="107"/>
      <c r="E38" s="151">
        <f>E22+E37</f>
        <v>748.87052499999993</v>
      </c>
      <c r="F38" s="82"/>
      <c r="G38" s="91"/>
      <c r="H38" s="82"/>
      <c r="I38" s="82"/>
      <c r="J38" s="82"/>
    </row>
    <row r="39" spans="1:13" ht="13.5" thickBot="1" x14ac:dyDescent="0.3">
      <c r="A39" s="149" t="s">
        <v>36</v>
      </c>
      <c r="B39" s="105"/>
      <c r="C39" s="108"/>
      <c r="D39" s="109"/>
      <c r="E39" s="151">
        <f>+E4-E22-E37</f>
        <v>119.92947500000002</v>
      </c>
      <c r="F39" s="93"/>
      <c r="G39" s="91"/>
      <c r="H39" s="82"/>
      <c r="I39" s="82"/>
      <c r="J39" s="82"/>
    </row>
    <row r="40" spans="1:13" ht="13.5" thickTop="1" x14ac:dyDescent="0.25">
      <c r="A40" s="152"/>
      <c r="B40" s="110"/>
      <c r="C40" s="111"/>
      <c r="D40" s="112" t="s">
        <v>200</v>
      </c>
      <c r="E40" s="153"/>
      <c r="F40" s="82"/>
      <c r="G40" s="82"/>
      <c r="H40" s="82"/>
      <c r="I40" s="82"/>
      <c r="J40" s="82"/>
    </row>
    <row r="41" spans="1:13" ht="13" x14ac:dyDescent="0.25">
      <c r="A41" s="154" t="s">
        <v>37</v>
      </c>
      <c r="B41" s="113" t="s">
        <v>195</v>
      </c>
      <c r="C41" s="114">
        <f>D41*0.88</f>
        <v>4.7783999999999995</v>
      </c>
      <c r="D41" s="114">
        <f>+D4</f>
        <v>5.43</v>
      </c>
      <c r="E41" s="155">
        <f>D41*1.12</f>
        <v>6.0815999999999999</v>
      </c>
      <c r="F41" s="82"/>
      <c r="G41" s="82"/>
      <c r="H41" s="82"/>
      <c r="I41" s="82"/>
      <c r="J41" s="82"/>
    </row>
    <row r="42" spans="1:13" ht="13" x14ac:dyDescent="0.25">
      <c r="A42" s="154" t="s">
        <v>38</v>
      </c>
      <c r="B42" s="115">
        <f>B43*0.75</f>
        <v>120</v>
      </c>
      <c r="C42" s="87">
        <f>C41*B42-E38</f>
        <v>-175.46252500000003</v>
      </c>
      <c r="D42" s="87">
        <f>D41*B42-E38</f>
        <v>-97.270525000000021</v>
      </c>
      <c r="E42" s="151">
        <f>E41*B42-E38</f>
        <v>-19.0785249999999</v>
      </c>
      <c r="F42" s="82"/>
      <c r="G42" s="82"/>
      <c r="H42" s="82"/>
      <c r="I42" s="82"/>
      <c r="J42" s="82"/>
    </row>
    <row r="43" spans="1:13" ht="13" x14ac:dyDescent="0.25">
      <c r="A43" s="154" t="s">
        <v>39</v>
      </c>
      <c r="B43" s="115">
        <f>+C4</f>
        <v>160</v>
      </c>
      <c r="C43" s="87">
        <f>C41*B43-E38</f>
        <v>15.673474999999939</v>
      </c>
      <c r="D43" s="87">
        <f>D41*B43-E38</f>
        <v>119.92947500000002</v>
      </c>
      <c r="E43" s="151">
        <f>E41*B43-E38</f>
        <v>224.18547500000011</v>
      </c>
      <c r="F43" s="82"/>
      <c r="G43" s="82"/>
      <c r="H43" s="82"/>
      <c r="I43" s="82"/>
      <c r="J43" s="82"/>
    </row>
    <row r="44" spans="1:13" ht="13.5" thickBot="1" x14ac:dyDescent="0.3">
      <c r="A44" s="156"/>
      <c r="B44" s="157">
        <f>B43*1.25</f>
        <v>200</v>
      </c>
      <c r="C44" s="158">
        <f>C41*B44-E38</f>
        <v>206.80947500000002</v>
      </c>
      <c r="D44" s="158">
        <f>D41*B44-E38</f>
        <v>337.12947500000007</v>
      </c>
      <c r="E44" s="159">
        <f>E41*B44-E38</f>
        <v>467.44947500000001</v>
      </c>
      <c r="F44" s="82"/>
      <c r="G44" s="82"/>
      <c r="H44" s="82"/>
      <c r="I44" s="82"/>
      <c r="J44" s="82"/>
    </row>
    <row r="45" spans="1:13" s="76" customFormat="1" ht="13" x14ac:dyDescent="0.25">
      <c r="A45" s="116" t="s">
        <v>40</v>
      </c>
      <c r="B45" s="116"/>
      <c r="C45" s="116"/>
      <c r="D45" s="118"/>
      <c r="E45" s="118"/>
      <c r="F45" s="116"/>
      <c r="G45" s="116"/>
      <c r="H45" s="116"/>
      <c r="I45" s="116"/>
      <c r="J45" s="116"/>
    </row>
    <row r="46" spans="1:13" s="76" customFormat="1" ht="13" x14ac:dyDescent="0.25">
      <c r="A46" s="116" t="s">
        <v>41</v>
      </c>
      <c r="B46" s="116"/>
      <c r="C46" s="116"/>
      <c r="D46" s="116"/>
      <c r="E46" s="116"/>
      <c r="F46" s="116"/>
      <c r="G46" s="116"/>
      <c r="H46" s="116"/>
      <c r="I46" s="116"/>
      <c r="J46" s="116"/>
      <c r="K46" s="116"/>
      <c r="L46" s="116"/>
      <c r="M46" s="116"/>
    </row>
    <row r="47" spans="1:13" s="76" customFormat="1" ht="13" x14ac:dyDescent="0.25">
      <c r="A47" s="117" t="s">
        <v>46</v>
      </c>
      <c r="B47" s="116"/>
      <c r="C47" s="116"/>
      <c r="D47" s="116"/>
      <c r="E47" s="116"/>
      <c r="F47" s="116"/>
      <c r="G47" s="118"/>
      <c r="H47" s="116"/>
      <c r="I47" s="116"/>
      <c r="J47" s="116"/>
      <c r="K47" s="116"/>
      <c r="L47" s="116"/>
      <c r="M47" s="116"/>
    </row>
    <row r="48" spans="1:13" s="76" customFormat="1" ht="13" x14ac:dyDescent="0.25">
      <c r="A48" s="116" t="s">
        <v>105</v>
      </c>
      <c r="B48" s="116"/>
      <c r="C48" s="116"/>
      <c r="D48" s="116"/>
      <c r="E48" s="116"/>
      <c r="F48" s="119"/>
      <c r="G48" s="118"/>
      <c r="H48" s="116"/>
      <c r="I48" s="116"/>
      <c r="J48" s="116"/>
      <c r="K48" s="116"/>
      <c r="L48" s="116"/>
      <c r="M48" s="116"/>
    </row>
    <row r="49" spans="1:13" s="76" customFormat="1" ht="13" x14ac:dyDescent="0.25">
      <c r="A49" s="116" t="s">
        <v>106</v>
      </c>
      <c r="B49" s="116"/>
      <c r="C49" s="116"/>
      <c r="D49" s="116"/>
      <c r="E49" s="116"/>
      <c r="F49" s="119"/>
      <c r="G49" s="118"/>
      <c r="H49" s="116"/>
      <c r="I49" s="116"/>
      <c r="J49" s="116"/>
      <c r="K49" s="116"/>
      <c r="L49" s="116"/>
      <c r="M49" s="116"/>
    </row>
    <row r="50" spans="1:13" s="76" customFormat="1" ht="13" x14ac:dyDescent="0.25">
      <c r="A50" s="117" t="s">
        <v>67</v>
      </c>
      <c r="B50" s="116"/>
      <c r="C50" s="116"/>
      <c r="D50" s="116"/>
      <c r="E50" s="116"/>
      <c r="F50" s="119"/>
      <c r="G50" s="118"/>
      <c r="H50" s="116"/>
      <c r="I50" s="116"/>
      <c r="J50" s="116"/>
      <c r="K50" s="116"/>
      <c r="L50" s="116"/>
      <c r="M50" s="116"/>
    </row>
    <row r="51" spans="1:13" s="76" customFormat="1" ht="13" x14ac:dyDescent="0.25">
      <c r="A51" s="117" t="s">
        <v>216</v>
      </c>
      <c r="B51" s="116"/>
      <c r="C51" s="116"/>
      <c r="D51" s="116"/>
      <c r="E51" s="116"/>
      <c r="F51" s="119"/>
      <c r="G51" s="118"/>
      <c r="H51" s="116"/>
      <c r="I51" s="116"/>
      <c r="J51" s="116"/>
      <c r="K51" s="116"/>
      <c r="L51" s="116"/>
      <c r="M51" s="116"/>
    </row>
    <row r="52" spans="1:13" s="76" customFormat="1" ht="13" x14ac:dyDescent="0.25">
      <c r="A52" s="120" t="s">
        <v>199</v>
      </c>
      <c r="B52" s="116"/>
      <c r="C52" s="116"/>
      <c r="D52" s="116"/>
      <c r="E52" s="116"/>
      <c r="F52" s="119"/>
      <c r="G52" s="118"/>
      <c r="H52" s="116"/>
      <c r="I52" s="116"/>
      <c r="J52" s="116"/>
      <c r="K52" s="116"/>
      <c r="L52" s="116"/>
      <c r="M52" s="116"/>
    </row>
    <row r="53" spans="1:13" x14ac:dyDescent="0.25">
      <c r="A53" s="82"/>
      <c r="B53" s="82"/>
      <c r="C53" s="82"/>
      <c r="D53" s="82"/>
      <c r="E53" s="82"/>
      <c r="F53" s="82"/>
      <c r="G53" s="91"/>
      <c r="H53" s="82"/>
      <c r="I53" s="82"/>
      <c r="J53" s="82"/>
      <c r="K53" s="82"/>
      <c r="L53" s="82"/>
      <c r="M53" s="82"/>
    </row>
    <row r="54" spans="1:13" x14ac:dyDescent="0.25">
      <c r="A54" s="82"/>
      <c r="B54" s="82"/>
      <c r="C54" s="82"/>
      <c r="D54" s="82"/>
      <c r="E54" s="82"/>
      <c r="F54" s="82"/>
      <c r="G54" s="82"/>
      <c r="H54" s="82"/>
      <c r="I54" s="82"/>
      <c r="J54" s="82"/>
      <c r="K54" s="82"/>
      <c r="L54" s="82"/>
      <c r="M54" s="82"/>
    </row>
    <row r="55" spans="1:13" x14ac:dyDescent="0.25">
      <c r="A55" s="82"/>
      <c r="B55" s="82"/>
      <c r="C55" s="82"/>
      <c r="D55" s="82"/>
      <c r="E55" s="82"/>
      <c r="F55" s="82"/>
      <c r="G55" s="82"/>
      <c r="H55" s="82"/>
      <c r="I55" s="82"/>
      <c r="J55" s="82"/>
      <c r="K55" s="82"/>
      <c r="L55" s="82"/>
      <c r="M55" s="82"/>
    </row>
    <row r="56" spans="1:13" x14ac:dyDescent="0.25">
      <c r="A56" s="82"/>
      <c r="B56" s="82"/>
      <c r="C56" s="82"/>
      <c r="D56" s="82"/>
      <c r="E56" s="82"/>
      <c r="F56" s="82"/>
      <c r="G56" s="82"/>
      <c r="H56" s="82"/>
      <c r="I56" s="82"/>
      <c r="J56" s="82"/>
      <c r="K56" s="82"/>
      <c r="L56" s="82"/>
      <c r="M56" s="82"/>
    </row>
    <row r="57" spans="1:13" x14ac:dyDescent="0.25">
      <c r="A57" s="82"/>
      <c r="B57" s="82"/>
      <c r="C57" s="82"/>
      <c r="D57" s="82"/>
      <c r="E57" s="82"/>
      <c r="F57" s="82"/>
      <c r="G57" s="82"/>
      <c r="H57" s="82"/>
      <c r="I57" s="82"/>
      <c r="J57" s="82"/>
      <c r="K57" s="82"/>
      <c r="L57" s="82"/>
      <c r="M57" s="82"/>
    </row>
    <row r="58" spans="1:13" x14ac:dyDescent="0.25">
      <c r="A58" s="82"/>
      <c r="B58" s="82"/>
      <c r="C58" s="82"/>
      <c r="D58" s="82"/>
      <c r="E58" s="82"/>
      <c r="F58" s="82"/>
      <c r="G58" s="82"/>
      <c r="H58" s="82"/>
      <c r="I58" s="82"/>
      <c r="J58" s="82"/>
      <c r="K58" s="82"/>
      <c r="L58" s="82"/>
      <c r="M58" s="82"/>
    </row>
    <row r="59" spans="1:13" x14ac:dyDescent="0.25">
      <c r="A59" s="82"/>
      <c r="B59" s="82"/>
      <c r="C59" s="82"/>
      <c r="D59" s="82"/>
      <c r="E59" s="82"/>
      <c r="F59" s="82"/>
      <c r="G59" s="82"/>
      <c r="H59" s="82"/>
      <c r="I59" s="82"/>
      <c r="J59" s="82"/>
      <c r="K59" s="82"/>
      <c r="L59" s="82"/>
      <c r="M59" s="82"/>
    </row>
    <row r="60" spans="1:13" x14ac:dyDescent="0.25">
      <c r="A60" s="82"/>
      <c r="B60" s="82"/>
      <c r="C60" s="82"/>
      <c r="D60" s="82"/>
      <c r="E60" s="82"/>
      <c r="F60" s="82"/>
      <c r="G60" s="82"/>
      <c r="H60" s="82"/>
      <c r="I60" s="82"/>
      <c r="J60" s="82"/>
    </row>
    <row r="61" spans="1:13" x14ac:dyDescent="0.25">
      <c r="A61" s="82"/>
      <c r="B61" s="82"/>
      <c r="C61" s="82"/>
      <c r="D61" s="82"/>
      <c r="E61" s="82"/>
      <c r="F61" s="82"/>
      <c r="G61" s="82"/>
      <c r="H61" s="82"/>
      <c r="I61" s="82"/>
      <c r="J61" s="82"/>
    </row>
    <row r="62" spans="1:13" x14ac:dyDescent="0.25">
      <c r="A62" s="82"/>
      <c r="B62" s="82"/>
      <c r="C62" s="82"/>
      <c r="D62" s="82"/>
      <c r="E62" s="82"/>
      <c r="F62" s="82"/>
      <c r="G62" s="82"/>
      <c r="H62" s="82"/>
      <c r="I62" s="82"/>
      <c r="J62" s="82"/>
    </row>
    <row r="63" spans="1:13" x14ac:dyDescent="0.25">
      <c r="A63" s="82"/>
      <c r="B63" s="82"/>
      <c r="C63" s="82"/>
      <c r="D63" s="82"/>
      <c r="E63" s="82"/>
      <c r="F63" s="82"/>
      <c r="G63" s="82"/>
      <c r="H63" s="82"/>
      <c r="I63" s="82"/>
      <c r="J63" s="82"/>
    </row>
    <row r="64" spans="1:13" x14ac:dyDescent="0.25">
      <c r="A64" s="82"/>
      <c r="B64" s="82"/>
      <c r="C64" s="82"/>
      <c r="D64" s="82"/>
      <c r="E64" s="82"/>
      <c r="F64" s="82"/>
      <c r="G64" s="82"/>
      <c r="H64" s="82"/>
      <c r="I64" s="82"/>
      <c r="J64" s="82"/>
    </row>
    <row r="65" spans="1:10" x14ac:dyDescent="0.25">
      <c r="A65" s="82"/>
      <c r="B65" s="82"/>
      <c r="C65" s="82"/>
      <c r="D65" s="82"/>
      <c r="E65" s="82"/>
      <c r="F65" s="82"/>
      <c r="G65" s="82"/>
      <c r="H65" s="82"/>
      <c r="I65" s="82"/>
      <c r="J65" s="82"/>
    </row>
    <row r="66" spans="1:10" x14ac:dyDescent="0.25">
      <c r="A66" s="82"/>
      <c r="B66" s="82"/>
      <c r="C66" s="82"/>
      <c r="D66" s="82"/>
      <c r="E66" s="82"/>
      <c r="F66" s="82"/>
      <c r="G66" s="82"/>
      <c r="H66" s="82"/>
      <c r="I66" s="82"/>
      <c r="J66" s="82"/>
    </row>
    <row r="67" spans="1:10" x14ac:dyDescent="0.25">
      <c r="A67" s="82"/>
      <c r="B67" s="82"/>
      <c r="C67" s="82"/>
      <c r="D67" s="82"/>
      <c r="E67" s="82"/>
      <c r="F67" s="82"/>
      <c r="G67" s="82"/>
      <c r="H67" s="82"/>
      <c r="I67" s="82"/>
      <c r="J67" s="82"/>
    </row>
    <row r="68" spans="1:10" x14ac:dyDescent="0.25">
      <c r="A68" s="82"/>
      <c r="B68" s="82"/>
      <c r="C68" s="82"/>
      <c r="D68" s="82"/>
      <c r="E68" s="82"/>
      <c r="F68" s="82"/>
      <c r="G68" s="82"/>
      <c r="H68" s="82"/>
      <c r="I68" s="82"/>
      <c r="J68" s="82"/>
    </row>
    <row r="69" spans="1:10" x14ac:dyDescent="0.25">
      <c r="A69" s="82"/>
      <c r="B69" s="82"/>
      <c r="C69" s="82"/>
      <c r="D69" s="82"/>
      <c r="E69" s="82"/>
      <c r="F69" s="82"/>
      <c r="G69" s="82"/>
      <c r="H69" s="82"/>
      <c r="I69" s="82"/>
      <c r="J69" s="82"/>
    </row>
    <row r="70" spans="1:10" x14ac:dyDescent="0.25">
      <c r="A70" s="82"/>
      <c r="B70" s="82"/>
      <c r="C70" s="82"/>
      <c r="D70" s="82"/>
      <c r="E70" s="82"/>
    </row>
    <row r="71" spans="1:10" x14ac:dyDescent="0.25">
      <c r="A71" s="82"/>
      <c r="B71" s="82"/>
      <c r="C71" s="82"/>
      <c r="D71" s="82"/>
      <c r="E71" s="82"/>
    </row>
    <row r="72" spans="1:10" x14ac:dyDescent="0.25">
      <c r="A72" s="82"/>
      <c r="B72" s="82"/>
      <c r="C72" s="82"/>
      <c r="D72" s="82"/>
      <c r="E72" s="82"/>
    </row>
    <row r="73" spans="1:10" x14ac:dyDescent="0.25">
      <c r="A73" s="82"/>
      <c r="B73" s="82"/>
      <c r="C73" s="82"/>
      <c r="D73" s="82"/>
      <c r="E73" s="82"/>
    </row>
    <row r="74" spans="1:10" x14ac:dyDescent="0.25">
      <c r="A74" s="82"/>
      <c r="B74" s="82"/>
      <c r="C74" s="82"/>
      <c r="D74" s="82"/>
      <c r="E74" s="82"/>
    </row>
    <row r="75" spans="1:10" x14ac:dyDescent="0.25">
      <c r="A75" s="82"/>
      <c r="B75" s="82"/>
      <c r="C75" s="82"/>
      <c r="D75" s="82"/>
      <c r="E75" s="82"/>
    </row>
    <row r="76" spans="1:10" x14ac:dyDescent="0.25">
      <c r="A76" s="82"/>
      <c r="B76" s="82"/>
      <c r="C76" s="82"/>
      <c r="D76" s="82"/>
      <c r="E76" s="82"/>
    </row>
    <row r="77" spans="1:10" x14ac:dyDescent="0.25">
      <c r="A77" s="82"/>
      <c r="B77" s="82"/>
      <c r="C77" s="82"/>
      <c r="D77" s="82"/>
      <c r="E77" s="82"/>
    </row>
    <row r="78" spans="1:10" x14ac:dyDescent="0.25">
      <c r="A78" s="82"/>
      <c r="B78" s="82"/>
      <c r="C78" s="82"/>
      <c r="D78" s="82"/>
      <c r="E78" s="82"/>
    </row>
    <row r="79" spans="1:10" x14ac:dyDescent="0.25">
      <c r="A79" s="82"/>
      <c r="B79" s="82"/>
      <c r="C79" s="82"/>
      <c r="D79" s="82"/>
      <c r="E79" s="82"/>
    </row>
    <row r="80" spans="1:10" x14ac:dyDescent="0.25">
      <c r="A80" s="82"/>
      <c r="B80" s="82"/>
      <c r="C80" s="82"/>
      <c r="D80" s="82"/>
      <c r="E80" s="82"/>
    </row>
    <row r="81" spans="1:5" x14ac:dyDescent="0.25">
      <c r="A81" s="82"/>
      <c r="B81" s="82"/>
      <c r="C81" s="82"/>
      <c r="D81" s="82"/>
      <c r="E81" s="82"/>
    </row>
    <row r="82" spans="1:5" x14ac:dyDescent="0.25">
      <c r="A82" s="82"/>
      <c r="B82" s="82"/>
      <c r="C82" s="82"/>
      <c r="D82" s="82"/>
      <c r="E82" s="82"/>
    </row>
    <row r="83" spans="1:5" x14ac:dyDescent="0.25">
      <c r="A83" s="82"/>
      <c r="B83" s="82"/>
      <c r="C83" s="82"/>
      <c r="D83" s="82"/>
      <c r="E83" s="82"/>
    </row>
    <row r="84" spans="1:5" x14ac:dyDescent="0.25">
      <c r="A84" s="82"/>
      <c r="B84" s="82"/>
      <c r="C84" s="82"/>
      <c r="D84" s="82"/>
      <c r="E84" s="82"/>
    </row>
    <row r="85" spans="1:5" x14ac:dyDescent="0.25">
      <c r="A85" s="82"/>
      <c r="B85" s="82"/>
      <c r="C85" s="82"/>
      <c r="D85" s="82"/>
      <c r="E85" s="82"/>
    </row>
    <row r="86" spans="1:5" x14ac:dyDescent="0.25">
      <c r="A86" s="82"/>
      <c r="B86" s="82"/>
      <c r="C86" s="82"/>
      <c r="D86" s="82"/>
      <c r="E86" s="82"/>
    </row>
    <row r="87" spans="1:5" x14ac:dyDescent="0.25">
      <c r="A87" s="82"/>
      <c r="B87" s="82"/>
      <c r="C87" s="82"/>
      <c r="D87" s="82"/>
      <c r="E87" s="82"/>
    </row>
    <row r="88" spans="1:5" x14ac:dyDescent="0.25">
      <c r="A88" s="82"/>
      <c r="B88" s="82"/>
      <c r="C88" s="82"/>
      <c r="D88" s="82"/>
      <c r="E88" s="82"/>
    </row>
    <row r="89" spans="1:5" x14ac:dyDescent="0.25">
      <c r="A89" s="82"/>
      <c r="B89" s="82"/>
      <c r="C89" s="82"/>
      <c r="D89" s="82"/>
      <c r="E89" s="82"/>
    </row>
    <row r="90" spans="1:5" x14ac:dyDescent="0.25">
      <c r="A90" s="82"/>
      <c r="B90" s="82"/>
      <c r="C90" s="82"/>
      <c r="D90" s="82"/>
      <c r="E90" s="82"/>
    </row>
    <row r="91" spans="1:5" x14ac:dyDescent="0.25">
      <c r="A91" s="82"/>
      <c r="B91" s="82"/>
      <c r="C91" s="82"/>
      <c r="D91" s="82"/>
      <c r="E91" s="82"/>
    </row>
    <row r="92" spans="1:5" x14ac:dyDescent="0.25">
      <c r="A92" s="82"/>
      <c r="B92" s="82"/>
      <c r="C92" s="82"/>
      <c r="D92" s="82"/>
      <c r="E92" s="82"/>
    </row>
    <row r="93" spans="1:5" x14ac:dyDescent="0.25">
      <c r="A93" s="82"/>
      <c r="B93" s="82"/>
      <c r="C93" s="82"/>
      <c r="D93" s="82"/>
      <c r="E93" s="82"/>
    </row>
    <row r="123" spans="4:4" x14ac:dyDescent="0.25">
      <c r="D123" s="121"/>
    </row>
    <row r="160" spans="13:13" x14ac:dyDescent="0.25">
      <c r="M160" s="121"/>
    </row>
    <row r="161" spans="13:13" x14ac:dyDescent="0.25">
      <c r="M161" s="121"/>
    </row>
    <row r="162" spans="13:13" x14ac:dyDescent="0.25">
      <c r="M162" s="121"/>
    </row>
    <row r="163" spans="13:13" x14ac:dyDescent="0.25">
      <c r="M163" s="121"/>
    </row>
    <row r="164" spans="13:13" x14ac:dyDescent="0.25">
      <c r="M164" s="121"/>
    </row>
    <row r="165" spans="13:13" x14ac:dyDescent="0.25">
      <c r="M165" s="121"/>
    </row>
    <row r="166" spans="13:13" x14ac:dyDescent="0.25">
      <c r="M166" s="121"/>
    </row>
    <row r="167" spans="13:13" x14ac:dyDescent="0.25">
      <c r="M167" s="121"/>
    </row>
    <row r="168" spans="13:13" x14ac:dyDescent="0.25">
      <c r="M168" s="121"/>
    </row>
    <row r="169" spans="13:13" x14ac:dyDescent="0.25">
      <c r="M169" s="121"/>
    </row>
    <row r="170" spans="13:13" x14ac:dyDescent="0.25">
      <c r="M170" s="121"/>
    </row>
    <row r="171" spans="13:13" x14ac:dyDescent="0.25">
      <c r="M171" s="121"/>
    </row>
    <row r="172" spans="13:13" x14ac:dyDescent="0.25">
      <c r="M172" s="121"/>
    </row>
    <row r="173" spans="13:13" x14ac:dyDescent="0.25">
      <c r="M173" s="121"/>
    </row>
    <row r="174" spans="13:13" x14ac:dyDescent="0.25">
      <c r="M174" s="121"/>
    </row>
    <row r="175" spans="13:13" x14ac:dyDescent="0.25">
      <c r="M175" s="121"/>
    </row>
    <row r="176" spans="13:13" x14ac:dyDescent="0.25">
      <c r="M176" s="121"/>
    </row>
    <row r="177" spans="13:14" x14ac:dyDescent="0.25">
      <c r="M177" s="121"/>
    </row>
    <row r="178" spans="13:14" x14ac:dyDescent="0.25">
      <c r="M178" s="121"/>
    </row>
    <row r="179" spans="13:14" x14ac:dyDescent="0.25">
      <c r="M179" s="121"/>
    </row>
    <row r="180" spans="13:14" x14ac:dyDescent="0.25">
      <c r="M180" s="121"/>
    </row>
    <row r="181" spans="13:14" x14ac:dyDescent="0.25">
      <c r="M181" s="121"/>
    </row>
    <row r="182" spans="13:14" x14ac:dyDescent="0.25">
      <c r="M182" s="121"/>
    </row>
    <row r="183" spans="13:14" x14ac:dyDescent="0.25">
      <c r="M183" s="121"/>
    </row>
    <row r="184" spans="13:14" x14ac:dyDescent="0.25">
      <c r="M184" s="121"/>
    </row>
    <row r="185" spans="13:14" x14ac:dyDescent="0.25">
      <c r="M185" s="121"/>
    </row>
    <row r="186" spans="13:14" x14ac:dyDescent="0.25">
      <c r="M186" s="121"/>
    </row>
    <row r="187" spans="13:14" x14ac:dyDescent="0.25">
      <c r="M187" s="121"/>
      <c r="N187" s="121"/>
    </row>
    <row r="188" spans="13:14" x14ac:dyDescent="0.25">
      <c r="M188" s="121"/>
    </row>
    <row r="189" spans="13:14" x14ac:dyDescent="0.25">
      <c r="M189" s="121"/>
    </row>
    <row r="190" spans="13:14" x14ac:dyDescent="0.25">
      <c r="M190" s="121"/>
    </row>
    <row r="191" spans="13:14" x14ac:dyDescent="0.25">
      <c r="M191" s="121"/>
    </row>
    <row r="192" spans="13:14" x14ac:dyDescent="0.25">
      <c r="M192" s="121"/>
    </row>
    <row r="193" spans="13:14" x14ac:dyDescent="0.25">
      <c r="M193" s="121"/>
    </row>
    <row r="194" spans="13:14" x14ac:dyDescent="0.25">
      <c r="N194" s="122"/>
    </row>
  </sheetData>
  <phoneticPr fontId="0" type="noConversion"/>
  <pageMargins left="0.75" right="0.75" top="1" bottom="0.75" header="0.3" footer="0.3"/>
  <pageSetup scale="98" orientation="portrait" r:id="rId1"/>
  <headerFooter alignWithMargins="0">
    <oddHeader xml:space="preserve">&amp;R&amp;G     </oddHeader>
    <oddFooter>&amp;C&amp;A</oddFooter>
  </headerFooter>
  <ignoredErrors>
    <ignoredError sqref="D9"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5"/>
  <sheetViews>
    <sheetView zoomScaleNormal="100" workbookViewId="0"/>
  </sheetViews>
  <sheetFormatPr defaultRowHeight="12.5" x14ac:dyDescent="0.25"/>
  <cols>
    <col min="1" max="1" width="40.81640625" customWidth="1"/>
    <col min="2" max="5" width="12.1796875" customWidth="1"/>
    <col min="7" max="7" width="28.54296875" customWidth="1"/>
  </cols>
  <sheetData>
    <row r="1" spans="1:9" ht="15.5" thickBot="1" x14ac:dyDescent="0.3">
      <c r="A1" s="78" t="s">
        <v>123</v>
      </c>
      <c r="B1" s="80"/>
      <c r="C1" s="80" t="s">
        <v>130</v>
      </c>
      <c r="D1" s="81"/>
      <c r="E1" s="262">
        <f>INPUTS!C2</f>
        <v>2022</v>
      </c>
      <c r="F1" s="82"/>
      <c r="G1" s="82"/>
      <c r="H1" s="82"/>
      <c r="I1" s="82"/>
    </row>
    <row r="2" spans="1:9" ht="15.5" thickBot="1" x14ac:dyDescent="0.3">
      <c r="A2" s="126" t="s">
        <v>0</v>
      </c>
      <c r="B2" s="83" t="s">
        <v>1</v>
      </c>
      <c r="C2" s="83" t="s">
        <v>2</v>
      </c>
      <c r="D2" s="83" t="s">
        <v>3</v>
      </c>
      <c r="E2" s="369" t="s">
        <v>4</v>
      </c>
      <c r="F2" s="82"/>
      <c r="G2" s="82"/>
      <c r="H2" s="82"/>
      <c r="I2" s="82"/>
    </row>
    <row r="3" spans="1:9" ht="13.5" thickTop="1" x14ac:dyDescent="0.25">
      <c r="A3" s="128" t="s">
        <v>5</v>
      </c>
      <c r="B3" s="84"/>
      <c r="C3" s="84"/>
      <c r="D3" s="84"/>
      <c r="E3" s="129"/>
      <c r="F3" s="82"/>
      <c r="G3" s="82"/>
      <c r="H3" s="82"/>
      <c r="I3" s="82"/>
    </row>
    <row r="4" spans="1:9" ht="13.5" thickBot="1" x14ac:dyDescent="0.3">
      <c r="A4" s="130" t="s">
        <v>6</v>
      </c>
      <c r="B4" s="85" t="s">
        <v>7</v>
      </c>
      <c r="C4" s="85">
        <v>230</v>
      </c>
      <c r="D4" s="86">
        <f>INPUTS!C4</f>
        <v>5.43</v>
      </c>
      <c r="E4" s="151">
        <f>C4*D4</f>
        <v>1248.8999999999999</v>
      </c>
      <c r="F4" s="82"/>
      <c r="G4" s="82"/>
      <c r="H4" s="82"/>
      <c r="I4" s="82"/>
    </row>
    <row r="5" spans="1:9" ht="13.5" thickTop="1" x14ac:dyDescent="0.25">
      <c r="A5" s="261" t="s">
        <v>8</v>
      </c>
      <c r="B5" s="84"/>
      <c r="C5" s="84"/>
      <c r="D5" s="88"/>
      <c r="E5" s="330"/>
      <c r="F5" s="82"/>
      <c r="G5" s="82"/>
      <c r="H5" s="82"/>
      <c r="I5" s="82"/>
    </row>
    <row r="6" spans="1:9" ht="13" x14ac:dyDescent="0.25">
      <c r="A6" s="72" t="s">
        <v>104</v>
      </c>
      <c r="B6" s="73" t="s">
        <v>10</v>
      </c>
      <c r="C6" s="89">
        <v>36</v>
      </c>
      <c r="D6" s="97">
        <f>INPUTS!C10</f>
        <v>2.88</v>
      </c>
      <c r="E6" s="132">
        <f t="shared" ref="E6:E20" si="0">C6*D6</f>
        <v>103.67999999999999</v>
      </c>
      <c r="F6" s="82"/>
      <c r="G6" s="91"/>
      <c r="H6" s="82"/>
      <c r="I6" s="82"/>
    </row>
    <row r="7" spans="1:9" ht="13.5" thickBot="1" x14ac:dyDescent="0.3">
      <c r="A7" s="71" t="s">
        <v>11</v>
      </c>
      <c r="B7" s="73" t="s">
        <v>12</v>
      </c>
      <c r="C7" s="73">
        <v>1</v>
      </c>
      <c r="D7" s="97">
        <f>INPUTS!C50</f>
        <v>0.3</v>
      </c>
      <c r="E7" s="132">
        <f t="shared" si="0"/>
        <v>0.3</v>
      </c>
      <c r="F7" s="82"/>
      <c r="G7" s="82"/>
      <c r="H7" s="82"/>
      <c r="I7" s="82"/>
    </row>
    <row r="8" spans="1:9" ht="13" x14ac:dyDescent="0.25">
      <c r="A8" s="72" t="s">
        <v>13</v>
      </c>
      <c r="B8" s="73" t="s">
        <v>14</v>
      </c>
      <c r="C8" s="70">
        <f>C4</f>
        <v>230</v>
      </c>
      <c r="D8" s="97">
        <f>INPUTS!C18</f>
        <v>1.02</v>
      </c>
      <c r="E8" s="132">
        <f t="shared" si="0"/>
        <v>234.6</v>
      </c>
      <c r="F8" s="82"/>
      <c r="G8" s="242" t="s">
        <v>99</v>
      </c>
      <c r="H8" s="243"/>
      <c r="I8" s="82"/>
    </row>
    <row r="9" spans="1:9" ht="13" x14ac:dyDescent="0.25">
      <c r="A9" s="72" t="s">
        <v>15</v>
      </c>
      <c r="B9" s="73" t="s">
        <v>14</v>
      </c>
      <c r="C9" s="73">
        <v>45</v>
      </c>
      <c r="D9" s="97">
        <f>INPUTS!C19</f>
        <v>0.89</v>
      </c>
      <c r="E9" s="132">
        <f t="shared" si="0"/>
        <v>40.049999999999997</v>
      </c>
      <c r="F9" s="93"/>
      <c r="G9" s="244"/>
      <c r="H9" s="245"/>
      <c r="I9" s="82"/>
    </row>
    <row r="10" spans="1:9" ht="13" x14ac:dyDescent="0.25">
      <c r="A10" s="72" t="s">
        <v>16</v>
      </c>
      <c r="B10" s="73" t="s">
        <v>14</v>
      </c>
      <c r="C10" s="73">
        <v>100</v>
      </c>
      <c r="D10" s="97">
        <f>INPUTS!C20</f>
        <v>0.69</v>
      </c>
      <c r="E10" s="132">
        <f t="shared" si="0"/>
        <v>69</v>
      </c>
      <c r="F10" s="93"/>
      <c r="G10" s="246" t="s">
        <v>98</v>
      </c>
      <c r="H10" s="247">
        <f>E36/C4</f>
        <v>4.8732110326086957</v>
      </c>
      <c r="I10" s="82"/>
    </row>
    <row r="11" spans="1:9" ht="13" x14ac:dyDescent="0.25">
      <c r="A11" s="72" t="s">
        <v>17</v>
      </c>
      <c r="B11" s="73" t="s">
        <v>18</v>
      </c>
      <c r="C11" s="73">
        <v>0.5</v>
      </c>
      <c r="D11" s="97">
        <f>INPUTS!C23</f>
        <v>36</v>
      </c>
      <c r="E11" s="132">
        <f t="shared" si="0"/>
        <v>18</v>
      </c>
      <c r="F11" s="93"/>
      <c r="G11" s="246" t="s">
        <v>100</v>
      </c>
      <c r="H11" s="247">
        <f>E24/C4</f>
        <v>3.1923641847826087</v>
      </c>
      <c r="I11" s="82"/>
    </row>
    <row r="12" spans="1:9" ht="13" x14ac:dyDescent="0.25">
      <c r="A12" s="72" t="str">
        <f>INPUTS!A33</f>
        <v>GRAMOXONE (BURNDOWN)</v>
      </c>
      <c r="B12" s="73" t="s">
        <v>63</v>
      </c>
      <c r="C12" s="73">
        <v>1.5</v>
      </c>
      <c r="D12" s="97">
        <f>INPUTS!C33</f>
        <v>4.13</v>
      </c>
      <c r="E12" s="132">
        <f t="shared" si="0"/>
        <v>6.1950000000000003</v>
      </c>
      <c r="F12" s="93"/>
      <c r="G12" s="246" t="s">
        <v>102</v>
      </c>
      <c r="H12" s="247">
        <f>E35/C4</f>
        <v>1.6808468478260872</v>
      </c>
      <c r="I12" s="82"/>
    </row>
    <row r="13" spans="1:9" ht="13" x14ac:dyDescent="0.25">
      <c r="A13" s="331" t="s">
        <v>174</v>
      </c>
      <c r="B13" s="73" t="s">
        <v>49</v>
      </c>
      <c r="C13" s="73">
        <v>4</v>
      </c>
      <c r="D13" s="97">
        <f>INPUTS!C29</f>
        <v>4.6500000000000004</v>
      </c>
      <c r="E13" s="132">
        <f t="shared" si="0"/>
        <v>18.600000000000001</v>
      </c>
      <c r="F13" s="93"/>
      <c r="G13" s="246" t="s">
        <v>103</v>
      </c>
      <c r="H13" s="247">
        <f>H11+H12</f>
        <v>4.8732110326086957</v>
      </c>
      <c r="I13" s="82"/>
    </row>
    <row r="14" spans="1:9" ht="13" x14ac:dyDescent="0.25">
      <c r="A14" s="72" t="s">
        <v>20</v>
      </c>
      <c r="B14" s="73" t="s">
        <v>19</v>
      </c>
      <c r="C14" s="73">
        <v>0.5</v>
      </c>
      <c r="D14" s="97">
        <f>INPUTS!C27</f>
        <v>4.18</v>
      </c>
      <c r="E14" s="132">
        <f t="shared" si="0"/>
        <v>2.09</v>
      </c>
      <c r="F14" s="82"/>
      <c r="G14" s="246" t="s">
        <v>101</v>
      </c>
      <c r="H14" s="247">
        <f>E37/C4</f>
        <v>0.55678896739130368</v>
      </c>
      <c r="I14" s="82"/>
    </row>
    <row r="15" spans="1:9" ht="13" x14ac:dyDescent="0.25">
      <c r="A15" s="72" t="s">
        <v>212</v>
      </c>
      <c r="B15" s="73" t="s">
        <v>19</v>
      </c>
      <c r="C15" s="73">
        <v>1</v>
      </c>
      <c r="D15" s="97">
        <f>INPUTS!C40</f>
        <v>14.75</v>
      </c>
      <c r="E15" s="132">
        <f t="shared" si="0"/>
        <v>14.75</v>
      </c>
      <c r="F15" s="93"/>
      <c r="G15" s="246"/>
      <c r="H15" s="247"/>
      <c r="I15" s="82"/>
    </row>
    <row r="16" spans="1:9" ht="13.5" thickBot="1" x14ac:dyDescent="0.3">
      <c r="A16" s="72" t="s">
        <v>171</v>
      </c>
      <c r="B16" s="73" t="s">
        <v>49</v>
      </c>
      <c r="C16" s="73">
        <v>4</v>
      </c>
      <c r="D16" s="97">
        <f>INPUTS!C43</f>
        <v>2.73</v>
      </c>
      <c r="E16" s="132">
        <f>C16*D16</f>
        <v>10.92</v>
      </c>
      <c r="F16" s="93"/>
      <c r="G16" s="248"/>
      <c r="H16" s="249"/>
      <c r="I16" s="82"/>
    </row>
    <row r="17" spans="1:9" ht="13" x14ac:dyDescent="0.25">
      <c r="A17" s="72" t="s">
        <v>187</v>
      </c>
      <c r="B17" s="73" t="s">
        <v>19</v>
      </c>
      <c r="C17" s="73">
        <v>1</v>
      </c>
      <c r="D17" s="97">
        <f>INPUTS!C38</f>
        <v>5.5</v>
      </c>
      <c r="E17" s="132">
        <f>C17*D17</f>
        <v>5.5</v>
      </c>
      <c r="F17" s="93"/>
      <c r="G17" s="123"/>
      <c r="H17" s="123"/>
      <c r="I17" s="82"/>
    </row>
    <row r="18" spans="1:9" ht="13" x14ac:dyDescent="0.25">
      <c r="A18" s="72" t="s">
        <v>220</v>
      </c>
      <c r="B18" s="73" t="s">
        <v>12</v>
      </c>
      <c r="C18" s="73">
        <v>1</v>
      </c>
      <c r="D18" s="97">
        <f>INPUTS!C52</f>
        <v>20.7</v>
      </c>
      <c r="E18" s="132">
        <f>C18*D18</f>
        <v>20.7</v>
      </c>
      <c r="F18" s="93"/>
      <c r="G18" s="91"/>
      <c r="H18" s="82"/>
      <c r="I18" s="82"/>
    </row>
    <row r="19" spans="1:9" ht="13" x14ac:dyDescent="0.25">
      <c r="A19" s="72" t="s">
        <v>21</v>
      </c>
      <c r="B19" s="73" t="s">
        <v>7</v>
      </c>
      <c r="C19" s="73">
        <f>C4</f>
        <v>230</v>
      </c>
      <c r="D19" s="97">
        <f>INPUTS!C55</f>
        <v>0.35</v>
      </c>
      <c r="E19" s="132">
        <f t="shared" si="0"/>
        <v>80.5</v>
      </c>
      <c r="F19" s="93"/>
      <c r="G19" s="91"/>
      <c r="H19" s="82"/>
      <c r="I19" s="82"/>
    </row>
    <row r="20" spans="1:9" ht="13" x14ac:dyDescent="0.25">
      <c r="A20" s="72" t="s">
        <v>131</v>
      </c>
      <c r="B20" s="73" t="s">
        <v>124</v>
      </c>
      <c r="C20" s="73">
        <v>10</v>
      </c>
      <c r="D20" s="97">
        <v>7.78</v>
      </c>
      <c r="E20" s="132">
        <f t="shared" si="0"/>
        <v>77.8</v>
      </c>
      <c r="F20" s="93"/>
      <c r="G20" s="91"/>
      <c r="H20" s="82"/>
      <c r="I20" s="82"/>
    </row>
    <row r="21" spans="1:9" ht="13" x14ac:dyDescent="0.25">
      <c r="A21" s="72" t="s">
        <v>132</v>
      </c>
      <c r="B21" s="73" t="s">
        <v>12</v>
      </c>
      <c r="C21" s="73">
        <v>1</v>
      </c>
      <c r="D21" s="97">
        <v>10</v>
      </c>
      <c r="E21" s="132">
        <v>10</v>
      </c>
      <c r="F21" s="82"/>
      <c r="G21" s="82"/>
      <c r="H21" s="82"/>
      <c r="I21" s="82"/>
    </row>
    <row r="22" spans="1:9" ht="13" x14ac:dyDescent="0.25">
      <c r="A22" s="72"/>
      <c r="B22" s="73"/>
      <c r="C22" s="95"/>
      <c r="D22" s="96"/>
      <c r="E22" s="135" t="s">
        <v>78</v>
      </c>
      <c r="F22" s="93"/>
      <c r="G22" s="91"/>
      <c r="H22" s="82"/>
      <c r="I22" s="82"/>
    </row>
    <row r="23" spans="1:9" ht="13" x14ac:dyDescent="0.25">
      <c r="A23" s="72" t="s">
        <v>22</v>
      </c>
      <c r="B23" s="97">
        <f>SUM(E6:E15)</f>
        <v>507.26499999999999</v>
      </c>
      <c r="C23" s="73">
        <v>0.5</v>
      </c>
      <c r="D23" s="98">
        <v>8.5000000000000006E-2</v>
      </c>
      <c r="E23" s="132">
        <f>B23*C23*D23</f>
        <v>21.5587625</v>
      </c>
      <c r="F23" s="93"/>
      <c r="G23" s="91"/>
      <c r="H23" s="82"/>
      <c r="I23" s="82"/>
    </row>
    <row r="24" spans="1:9" ht="13.5" thickBot="1" x14ac:dyDescent="0.3">
      <c r="A24" s="142" t="s">
        <v>23</v>
      </c>
      <c r="B24" s="99"/>
      <c r="C24" s="99"/>
      <c r="D24" s="100"/>
      <c r="E24" s="333">
        <f>SUM(E6:E23)</f>
        <v>734.2437625</v>
      </c>
      <c r="F24" s="82"/>
      <c r="G24" s="82"/>
      <c r="H24" s="82"/>
      <c r="I24" s="82"/>
    </row>
    <row r="25" spans="1:9" ht="13" x14ac:dyDescent="0.25">
      <c r="A25" s="144" t="s">
        <v>24</v>
      </c>
      <c r="B25" s="101"/>
      <c r="C25" s="102"/>
      <c r="D25" s="101"/>
      <c r="E25" s="145"/>
      <c r="F25" s="82"/>
      <c r="G25" s="82"/>
      <c r="H25" s="82"/>
      <c r="I25" s="82"/>
    </row>
    <row r="26" spans="1:9" ht="13" x14ac:dyDescent="0.25">
      <c r="A26" s="72" t="s">
        <v>27</v>
      </c>
      <c r="B26" s="73" t="s">
        <v>12</v>
      </c>
      <c r="C26" s="73">
        <v>1</v>
      </c>
      <c r="D26" s="97">
        <f>INPUTS!C62</f>
        <v>8.57</v>
      </c>
      <c r="E26" s="132">
        <f>D26*C26</f>
        <v>8.57</v>
      </c>
      <c r="F26" s="82"/>
      <c r="G26" s="82"/>
      <c r="H26" s="82"/>
      <c r="I26" s="82"/>
    </row>
    <row r="27" spans="1:9" ht="13" x14ac:dyDescent="0.25">
      <c r="A27" s="253" t="s">
        <v>66</v>
      </c>
      <c r="B27" s="103" t="s">
        <v>12</v>
      </c>
      <c r="C27" s="103">
        <v>1</v>
      </c>
      <c r="D27" s="296">
        <f>INPUTS!C72</f>
        <v>20.75</v>
      </c>
      <c r="E27" s="160">
        <f>D27*C27</f>
        <v>20.75</v>
      </c>
      <c r="F27" s="82"/>
      <c r="G27" s="82"/>
      <c r="H27" s="82"/>
      <c r="I27" s="82"/>
    </row>
    <row r="28" spans="1:9" ht="13" x14ac:dyDescent="0.25">
      <c r="A28" s="71" t="s">
        <v>29</v>
      </c>
      <c r="B28" s="70" t="s">
        <v>12</v>
      </c>
      <c r="C28" s="70">
        <v>1</v>
      </c>
      <c r="D28" s="274">
        <f>INPUTS!C63</f>
        <v>10.07</v>
      </c>
      <c r="E28" s="298">
        <f>+C28*D28</f>
        <v>10.07</v>
      </c>
      <c r="F28" s="82"/>
      <c r="G28" s="82"/>
      <c r="H28" s="82"/>
      <c r="I28" s="82"/>
    </row>
    <row r="29" spans="1:9" ht="13" x14ac:dyDescent="0.25">
      <c r="A29" s="258" t="s">
        <v>30</v>
      </c>
      <c r="B29" s="104" t="s">
        <v>12</v>
      </c>
      <c r="C29" s="104">
        <v>2</v>
      </c>
      <c r="D29" s="297">
        <f>INPUTS!C67</f>
        <v>9.42</v>
      </c>
      <c r="E29" s="180">
        <f>D29*C29</f>
        <v>18.84</v>
      </c>
      <c r="F29" s="82"/>
      <c r="G29" s="82"/>
      <c r="H29" s="82"/>
      <c r="I29" s="82"/>
    </row>
    <row r="30" spans="1:9" ht="13" x14ac:dyDescent="0.25">
      <c r="A30" s="72" t="s">
        <v>31</v>
      </c>
      <c r="B30" s="73" t="s">
        <v>12</v>
      </c>
      <c r="C30" s="73">
        <v>1</v>
      </c>
      <c r="D30" s="97">
        <f>INPUTS!C77</f>
        <v>34.19</v>
      </c>
      <c r="E30" s="132">
        <f>D30*C30</f>
        <v>34.19</v>
      </c>
      <c r="F30" s="82"/>
      <c r="G30" s="82"/>
      <c r="H30" s="82"/>
      <c r="I30" s="82"/>
    </row>
    <row r="31" spans="1:9" ht="13" x14ac:dyDescent="0.25">
      <c r="A31" s="72" t="s">
        <v>32</v>
      </c>
      <c r="B31" s="73" t="s">
        <v>7</v>
      </c>
      <c r="C31" s="73">
        <f>+C4</f>
        <v>230</v>
      </c>
      <c r="D31" s="97">
        <f>INPUTS!C80</f>
        <v>0.19</v>
      </c>
      <c r="E31" s="132">
        <f>D31*C31</f>
        <v>43.7</v>
      </c>
      <c r="F31" s="82"/>
      <c r="G31" s="82"/>
      <c r="H31" s="82"/>
      <c r="I31" s="82"/>
    </row>
    <row r="32" spans="1:9" ht="13" x14ac:dyDescent="0.25">
      <c r="A32" s="72" t="s">
        <v>68</v>
      </c>
      <c r="B32" s="97">
        <f>SUM(E26:E29)</f>
        <v>58.230000000000004</v>
      </c>
      <c r="C32" s="73">
        <v>0.5</v>
      </c>
      <c r="D32" s="98">
        <v>8.5000000000000006E-2</v>
      </c>
      <c r="E32" s="132">
        <f>B32*C32*D32</f>
        <v>2.4747750000000002</v>
      </c>
      <c r="F32" s="82"/>
      <c r="G32" s="82"/>
      <c r="H32" s="82"/>
      <c r="I32" s="82"/>
    </row>
    <row r="33" spans="1:9" ht="13" x14ac:dyDescent="0.25">
      <c r="A33" s="72" t="s">
        <v>133</v>
      </c>
      <c r="B33" s="73" t="s">
        <v>12</v>
      </c>
      <c r="C33" s="73">
        <v>1</v>
      </c>
      <c r="D33" s="97">
        <v>150</v>
      </c>
      <c r="E33" s="132">
        <v>150</v>
      </c>
      <c r="F33" s="82"/>
      <c r="G33" s="82"/>
      <c r="H33" s="82"/>
      <c r="I33" s="82"/>
    </row>
    <row r="34" spans="1:9" ht="13" x14ac:dyDescent="0.25">
      <c r="A34" s="72" t="s">
        <v>33</v>
      </c>
      <c r="B34" s="73" t="s">
        <v>12</v>
      </c>
      <c r="C34" s="73">
        <v>1</v>
      </c>
      <c r="D34" s="97">
        <f>INPUTS!C81</f>
        <v>98</v>
      </c>
      <c r="E34" s="132">
        <f>C34*D34</f>
        <v>98</v>
      </c>
      <c r="F34" s="82"/>
      <c r="G34" s="82"/>
      <c r="H34" s="82"/>
      <c r="I34" s="82"/>
    </row>
    <row r="35" spans="1:9" ht="13.5" thickBot="1" x14ac:dyDescent="0.3">
      <c r="A35" s="149" t="s">
        <v>34</v>
      </c>
      <c r="B35" s="105"/>
      <c r="C35" s="105"/>
      <c r="D35" s="106"/>
      <c r="E35" s="150">
        <f>SUM(E26:E34)</f>
        <v>386.59477500000003</v>
      </c>
      <c r="F35" s="82"/>
      <c r="G35" s="82"/>
      <c r="H35" s="82"/>
      <c r="I35" s="82"/>
    </row>
    <row r="36" spans="1:9" ht="13.5" thickTop="1" x14ac:dyDescent="0.25">
      <c r="A36" s="128" t="s">
        <v>35</v>
      </c>
      <c r="B36" s="84"/>
      <c r="C36" s="84"/>
      <c r="D36" s="107"/>
      <c r="E36" s="151">
        <f>E24+E35</f>
        <v>1120.8385375</v>
      </c>
      <c r="F36" s="82"/>
      <c r="G36" s="91"/>
      <c r="H36" s="82"/>
      <c r="I36" s="82"/>
    </row>
    <row r="37" spans="1:9" ht="13.5" thickBot="1" x14ac:dyDescent="0.3">
      <c r="A37" s="149" t="s">
        <v>36</v>
      </c>
      <c r="B37" s="105"/>
      <c r="C37" s="108"/>
      <c r="D37" s="109"/>
      <c r="E37" s="151">
        <f>+E4-E24-E35</f>
        <v>128.06146249999983</v>
      </c>
      <c r="F37" s="93"/>
      <c r="G37" s="91"/>
      <c r="H37" s="82"/>
      <c r="I37" s="82"/>
    </row>
    <row r="38" spans="1:9" ht="13.5" thickTop="1" x14ac:dyDescent="0.25">
      <c r="A38" s="152"/>
      <c r="B38" s="110"/>
      <c r="C38" s="111"/>
      <c r="D38" s="112" t="s">
        <v>200</v>
      </c>
      <c r="E38" s="153"/>
      <c r="F38" s="82"/>
      <c r="G38" s="82"/>
      <c r="H38" s="82"/>
      <c r="I38" s="82"/>
    </row>
    <row r="39" spans="1:9" ht="13" x14ac:dyDescent="0.25">
      <c r="A39" s="154" t="s">
        <v>37</v>
      </c>
      <c r="B39" s="113" t="s">
        <v>195</v>
      </c>
      <c r="C39" s="114">
        <f>D39*0.88</f>
        <v>4.7783999999999995</v>
      </c>
      <c r="D39" s="114">
        <f>+D4</f>
        <v>5.43</v>
      </c>
      <c r="E39" s="155">
        <f>D39*1.12</f>
        <v>6.0815999999999999</v>
      </c>
      <c r="F39" s="82"/>
      <c r="G39" s="82"/>
      <c r="H39" s="82"/>
      <c r="I39" s="82"/>
    </row>
    <row r="40" spans="1:9" ht="13" x14ac:dyDescent="0.25">
      <c r="A40" s="154" t="s">
        <v>38</v>
      </c>
      <c r="B40" s="115">
        <f>B41*0.75</f>
        <v>172.5</v>
      </c>
      <c r="C40" s="87">
        <f>C39*B40-E36</f>
        <v>-296.56453750000014</v>
      </c>
      <c r="D40" s="87">
        <f>D39*B40-E36</f>
        <v>-184.16353750000007</v>
      </c>
      <c r="E40" s="151">
        <f>E39*B40-E36</f>
        <v>-71.762537500000008</v>
      </c>
      <c r="F40" s="82"/>
      <c r="G40" s="82"/>
      <c r="H40" s="82"/>
      <c r="I40" s="82"/>
    </row>
    <row r="41" spans="1:9" ht="13" x14ac:dyDescent="0.25">
      <c r="A41" s="154" t="s">
        <v>39</v>
      </c>
      <c r="B41" s="115">
        <f>+C4</f>
        <v>230</v>
      </c>
      <c r="C41" s="87">
        <f>C39*B41-E36</f>
        <v>-21.806537500000104</v>
      </c>
      <c r="D41" s="87">
        <f>D39*B41-E36</f>
        <v>128.06146249999983</v>
      </c>
      <c r="E41" s="151">
        <f>E39*B41-E36</f>
        <v>277.9294625</v>
      </c>
      <c r="F41" s="82"/>
      <c r="G41" s="82"/>
      <c r="H41" s="82"/>
      <c r="I41" s="82"/>
    </row>
    <row r="42" spans="1:9" ht="13.5" thickBot="1" x14ac:dyDescent="0.3">
      <c r="A42" s="156"/>
      <c r="B42" s="157">
        <f>B41*1.25</f>
        <v>287.5</v>
      </c>
      <c r="C42" s="158">
        <f>C39*B42-E36</f>
        <v>252.95146249999993</v>
      </c>
      <c r="D42" s="158">
        <f>D39*B42-E36</f>
        <v>440.28646249999997</v>
      </c>
      <c r="E42" s="159">
        <f>E39*B42-E36</f>
        <v>627.62146250000001</v>
      </c>
      <c r="F42" s="82"/>
      <c r="G42" s="82"/>
      <c r="H42" s="82"/>
      <c r="I42" s="82"/>
    </row>
    <row r="43" spans="1:9" ht="12.75" customHeight="1" x14ac:dyDescent="0.25">
      <c r="A43" s="116" t="s">
        <v>40</v>
      </c>
      <c r="B43" s="116"/>
      <c r="C43" s="116"/>
      <c r="D43" s="118"/>
      <c r="E43" s="118"/>
      <c r="F43" s="116"/>
      <c r="G43" s="116"/>
      <c r="H43" s="116"/>
      <c r="I43" s="116"/>
    </row>
    <row r="44" spans="1:9" ht="10.5" customHeight="1" x14ac:dyDescent="0.25">
      <c r="A44" s="116" t="s">
        <v>41</v>
      </c>
      <c r="B44" s="116"/>
      <c r="C44" s="116"/>
      <c r="D44" s="116"/>
      <c r="E44" s="116"/>
      <c r="F44" s="116"/>
      <c r="G44" s="116"/>
      <c r="H44" s="116"/>
      <c r="I44" s="116"/>
    </row>
    <row r="45" spans="1:9" ht="10.5" customHeight="1" x14ac:dyDescent="0.25">
      <c r="A45" s="117" t="s">
        <v>111</v>
      </c>
      <c r="B45" s="116"/>
      <c r="C45" s="116"/>
      <c r="D45" s="116"/>
      <c r="E45" s="116"/>
      <c r="F45" s="116"/>
      <c r="G45" s="118"/>
      <c r="H45" s="116"/>
      <c r="I45" s="116"/>
    </row>
    <row r="46" spans="1:9" ht="10.5" customHeight="1" x14ac:dyDescent="0.25">
      <c r="A46" s="116" t="s">
        <v>46</v>
      </c>
      <c r="B46" s="116"/>
      <c r="C46" s="116"/>
      <c r="D46" s="116"/>
      <c r="E46" s="116"/>
      <c r="F46" s="116"/>
      <c r="G46" s="118"/>
      <c r="H46" s="116"/>
      <c r="I46" s="116"/>
    </row>
    <row r="47" spans="1:9" ht="10.5" customHeight="1" x14ac:dyDescent="0.25">
      <c r="A47" s="116" t="s">
        <v>105</v>
      </c>
      <c r="B47" s="116"/>
      <c r="C47" s="116"/>
      <c r="D47" s="116"/>
      <c r="E47" s="116"/>
      <c r="F47" s="119"/>
      <c r="G47" s="118"/>
      <c r="H47" s="116"/>
      <c r="I47" s="116"/>
    </row>
    <row r="48" spans="1:9" ht="10.5" customHeight="1" x14ac:dyDescent="0.25">
      <c r="A48" s="116" t="s">
        <v>106</v>
      </c>
      <c r="B48" s="116"/>
      <c r="C48" s="116"/>
      <c r="D48" s="116"/>
      <c r="E48" s="116"/>
      <c r="F48" s="119"/>
      <c r="G48" s="118"/>
      <c r="H48" s="116"/>
      <c r="I48" s="116"/>
    </row>
    <row r="49" spans="1:9" ht="10.5" customHeight="1" x14ac:dyDescent="0.25">
      <c r="A49" s="117" t="s">
        <v>67</v>
      </c>
      <c r="B49" s="116"/>
      <c r="C49" s="116"/>
      <c r="D49" s="116"/>
      <c r="E49" s="116"/>
      <c r="F49" s="119"/>
      <c r="G49" s="118"/>
      <c r="H49" s="116"/>
      <c r="I49" s="116"/>
    </row>
    <row r="50" spans="1:9" ht="10.5" customHeight="1" x14ac:dyDescent="0.25">
      <c r="A50" s="117" t="s">
        <v>216</v>
      </c>
      <c r="B50" s="116"/>
      <c r="C50" s="116"/>
      <c r="D50" s="116"/>
      <c r="E50" s="116"/>
      <c r="F50" s="119"/>
      <c r="G50" s="118"/>
      <c r="H50" s="116"/>
      <c r="I50" s="116"/>
    </row>
    <row r="51" spans="1:9" ht="10.5" customHeight="1" x14ac:dyDescent="0.25">
      <c r="A51" s="120" t="s">
        <v>199</v>
      </c>
      <c r="B51" s="116"/>
      <c r="C51" s="116"/>
      <c r="D51" s="116"/>
      <c r="E51" s="116"/>
      <c r="F51" s="116"/>
      <c r="G51" s="118"/>
      <c r="H51" s="116"/>
      <c r="I51" s="116"/>
    </row>
    <row r="52" spans="1:9" ht="10.5" customHeight="1" x14ac:dyDescent="0.25">
      <c r="A52" s="116" t="s">
        <v>125</v>
      </c>
      <c r="B52" s="116"/>
      <c r="C52" s="82"/>
      <c r="D52" s="82"/>
      <c r="E52" s="82"/>
      <c r="F52" s="82"/>
      <c r="G52" s="82"/>
      <c r="H52" s="82"/>
      <c r="I52" s="82"/>
    </row>
    <row r="53" spans="1:9" ht="10.5" customHeight="1" x14ac:dyDescent="0.25">
      <c r="A53" s="116" t="s">
        <v>126</v>
      </c>
      <c r="B53" s="116"/>
      <c r="C53" s="82"/>
      <c r="D53" s="82"/>
      <c r="E53" s="82"/>
      <c r="F53" s="82"/>
      <c r="G53" s="82"/>
      <c r="H53" s="82"/>
      <c r="I53" s="82"/>
    </row>
    <row r="54" spans="1:9" ht="10.5" customHeight="1" x14ac:dyDescent="0.25">
      <c r="A54" s="116" t="s">
        <v>127</v>
      </c>
      <c r="B54" s="116"/>
      <c r="C54" s="82"/>
      <c r="D54" s="82"/>
      <c r="E54" s="82"/>
      <c r="F54" s="82"/>
      <c r="G54" s="82"/>
      <c r="H54" s="82"/>
      <c r="I54" s="82"/>
    </row>
    <row r="55" spans="1:9" x14ac:dyDescent="0.25">
      <c r="A55" s="82"/>
      <c r="B55" s="82"/>
      <c r="C55" s="82"/>
      <c r="D55" s="82"/>
      <c r="E55" s="82"/>
      <c r="F55" s="82"/>
      <c r="G55" s="82"/>
      <c r="H55" s="82"/>
      <c r="I55" s="82"/>
    </row>
  </sheetData>
  <pageMargins left="0.75" right="0.75" top="1" bottom="0.75" header="0.3" footer="0.3"/>
  <pageSetup scale="98" orientation="portrait" r:id="rId1"/>
  <headerFooter alignWithMargins="0">
    <oddHeader>&amp;R&amp;G</oddHeader>
    <oddFooter>&amp;C&amp;A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8"/>
  <sheetViews>
    <sheetView zoomScaleNormal="100" workbookViewId="0"/>
  </sheetViews>
  <sheetFormatPr defaultRowHeight="12.5" x14ac:dyDescent="0.25"/>
  <cols>
    <col min="1" max="1" width="39.81640625" customWidth="1"/>
    <col min="2" max="5" width="12.1796875" customWidth="1"/>
    <col min="7" max="7" width="28.54296875" customWidth="1"/>
  </cols>
  <sheetData>
    <row r="1" spans="1:9" ht="15.5" thickBot="1" x14ac:dyDescent="0.3">
      <c r="A1" s="78" t="s">
        <v>134</v>
      </c>
      <c r="B1" s="80"/>
      <c r="C1" s="80" t="s">
        <v>130</v>
      </c>
      <c r="D1" s="81"/>
      <c r="E1" s="262">
        <f>INPUTS!C2</f>
        <v>2022</v>
      </c>
      <c r="F1" s="82"/>
      <c r="G1" s="82"/>
      <c r="H1" s="82"/>
      <c r="I1" s="82"/>
    </row>
    <row r="2" spans="1:9" ht="15.5" thickBot="1" x14ac:dyDescent="0.3">
      <c r="A2" s="126" t="s">
        <v>0</v>
      </c>
      <c r="B2" s="83" t="s">
        <v>1</v>
      </c>
      <c r="C2" s="83" t="s">
        <v>2</v>
      </c>
      <c r="D2" s="83" t="s">
        <v>3</v>
      </c>
      <c r="E2" s="369" t="s">
        <v>4</v>
      </c>
      <c r="F2" s="82"/>
      <c r="G2" s="82"/>
      <c r="H2" s="82"/>
      <c r="I2" s="82"/>
    </row>
    <row r="3" spans="1:9" ht="13.5" thickTop="1" x14ac:dyDescent="0.25">
      <c r="A3" s="128" t="s">
        <v>5</v>
      </c>
      <c r="B3" s="84"/>
      <c r="C3" s="84"/>
      <c r="D3" s="84"/>
      <c r="E3" s="129"/>
      <c r="F3" s="82"/>
      <c r="G3" s="82"/>
      <c r="H3" s="82"/>
      <c r="I3" s="82"/>
    </row>
    <row r="4" spans="1:9" ht="13.5" thickBot="1" x14ac:dyDescent="0.3">
      <c r="A4" s="130" t="s">
        <v>6</v>
      </c>
      <c r="B4" s="85" t="s">
        <v>7</v>
      </c>
      <c r="C4" s="85">
        <v>160</v>
      </c>
      <c r="D4" s="86">
        <f>INPUTS!C4</f>
        <v>5.43</v>
      </c>
      <c r="E4" s="151">
        <f>C4*D4</f>
        <v>868.8</v>
      </c>
      <c r="F4" s="82"/>
      <c r="G4" s="82"/>
      <c r="H4" s="82"/>
      <c r="I4" s="82"/>
    </row>
    <row r="5" spans="1:9" ht="13.5" thickTop="1" x14ac:dyDescent="0.25">
      <c r="A5" s="261" t="s">
        <v>8</v>
      </c>
      <c r="B5" s="84"/>
      <c r="C5" s="84"/>
      <c r="D5" s="88"/>
      <c r="E5" s="330"/>
      <c r="F5" s="82"/>
      <c r="G5" s="82"/>
      <c r="H5" s="82"/>
      <c r="I5" s="82"/>
    </row>
    <row r="6" spans="1:9" ht="13" x14ac:dyDescent="0.25">
      <c r="A6" s="72" t="s">
        <v>104</v>
      </c>
      <c r="B6" s="73" t="s">
        <v>10</v>
      </c>
      <c r="C6" s="89">
        <v>30</v>
      </c>
      <c r="D6" s="97">
        <f>INPUTS!C10</f>
        <v>2.88</v>
      </c>
      <c r="E6" s="132">
        <f t="shared" ref="E6:E20" si="0">C6*D6</f>
        <v>86.399999999999991</v>
      </c>
      <c r="F6" s="82"/>
      <c r="G6" s="91"/>
      <c r="H6" s="82"/>
      <c r="I6" s="82"/>
    </row>
    <row r="7" spans="1:9" ht="13.5" thickBot="1" x14ac:dyDescent="0.3">
      <c r="A7" s="71" t="s">
        <v>11</v>
      </c>
      <c r="B7" s="73" t="s">
        <v>12</v>
      </c>
      <c r="C7" s="73">
        <v>1</v>
      </c>
      <c r="D7" s="97">
        <f>INPUTS!C50</f>
        <v>0.3</v>
      </c>
      <c r="E7" s="132">
        <f t="shared" si="0"/>
        <v>0.3</v>
      </c>
      <c r="F7" s="82"/>
      <c r="G7" s="82"/>
      <c r="H7" s="82"/>
      <c r="I7" s="82"/>
    </row>
    <row r="8" spans="1:9" ht="13" x14ac:dyDescent="0.25">
      <c r="A8" s="72" t="s">
        <v>13</v>
      </c>
      <c r="B8" s="73" t="s">
        <v>14</v>
      </c>
      <c r="C8" s="70">
        <v>80</v>
      </c>
      <c r="D8" s="97">
        <f>INPUTS!C18</f>
        <v>1.02</v>
      </c>
      <c r="E8" s="132">
        <f t="shared" si="0"/>
        <v>81.599999999999994</v>
      </c>
      <c r="F8" s="82"/>
      <c r="G8" s="242" t="s">
        <v>99</v>
      </c>
      <c r="H8" s="243"/>
      <c r="I8" s="82"/>
    </row>
    <row r="9" spans="1:9" ht="13" x14ac:dyDescent="0.25">
      <c r="A9" s="72" t="s">
        <v>15</v>
      </c>
      <c r="B9" s="73" t="s">
        <v>14</v>
      </c>
      <c r="C9" s="73">
        <v>0</v>
      </c>
      <c r="D9" s="97">
        <f>INPUTS!C19</f>
        <v>0.89</v>
      </c>
      <c r="E9" s="132">
        <f t="shared" si="0"/>
        <v>0</v>
      </c>
      <c r="F9" s="93"/>
      <c r="G9" s="244"/>
      <c r="H9" s="245"/>
      <c r="I9" s="82"/>
    </row>
    <row r="10" spans="1:9" ht="13" x14ac:dyDescent="0.25">
      <c r="A10" s="72" t="s">
        <v>16</v>
      </c>
      <c r="B10" s="73" t="s">
        <v>14</v>
      </c>
      <c r="C10" s="73">
        <v>0</v>
      </c>
      <c r="D10" s="97">
        <f>INPUTS!C20</f>
        <v>0.69</v>
      </c>
      <c r="E10" s="132">
        <f t="shared" si="0"/>
        <v>0</v>
      </c>
      <c r="F10" s="93"/>
      <c r="G10" s="246" t="s">
        <v>98</v>
      </c>
      <c r="H10" s="247">
        <f>E37/C4</f>
        <v>4.0248408593749998</v>
      </c>
      <c r="I10" s="82"/>
    </row>
    <row r="11" spans="1:9" ht="13" x14ac:dyDescent="0.25">
      <c r="A11" s="72" t="s">
        <v>206</v>
      </c>
      <c r="B11" s="73" t="s">
        <v>18</v>
      </c>
      <c r="C11" s="73">
        <v>2</v>
      </c>
      <c r="D11" s="97">
        <f>INPUTS!C22</f>
        <v>25</v>
      </c>
      <c r="E11" s="132">
        <f>C11*D11</f>
        <v>50</v>
      </c>
      <c r="F11" s="93"/>
      <c r="G11" s="246" t="s">
        <v>100</v>
      </c>
      <c r="H11" s="247">
        <f>E23/C4</f>
        <v>2.3097952343749997</v>
      </c>
      <c r="I11" s="82"/>
    </row>
    <row r="12" spans="1:9" ht="13" x14ac:dyDescent="0.25">
      <c r="A12" s="72" t="s">
        <v>17</v>
      </c>
      <c r="B12" s="73" t="s">
        <v>18</v>
      </c>
      <c r="C12" s="73">
        <v>0.5</v>
      </c>
      <c r="D12" s="97">
        <f>INPUTS!C23</f>
        <v>36</v>
      </c>
      <c r="E12" s="132">
        <f t="shared" si="0"/>
        <v>18</v>
      </c>
      <c r="F12" s="93"/>
      <c r="G12" s="246" t="s">
        <v>102</v>
      </c>
      <c r="H12" s="247">
        <f>E36/C4</f>
        <v>1.7150456250000001</v>
      </c>
      <c r="I12" s="82"/>
    </row>
    <row r="13" spans="1:9" ht="13" x14ac:dyDescent="0.25">
      <c r="A13" s="72" t="str">
        <f>INPUTS!A33</f>
        <v>GRAMOXONE (BURNDOWN)</v>
      </c>
      <c r="B13" s="73" t="s">
        <v>63</v>
      </c>
      <c r="C13" s="73">
        <v>1.5</v>
      </c>
      <c r="D13" s="97">
        <f>INPUTS!C33</f>
        <v>4.13</v>
      </c>
      <c r="E13" s="132">
        <f t="shared" si="0"/>
        <v>6.1950000000000003</v>
      </c>
      <c r="F13" s="93"/>
      <c r="G13" s="246"/>
      <c r="H13" s="247"/>
      <c r="I13" s="82"/>
    </row>
    <row r="14" spans="1:9" ht="13" x14ac:dyDescent="0.25">
      <c r="A14" s="331" t="s">
        <v>174</v>
      </c>
      <c r="B14" s="73" t="s">
        <v>49</v>
      </c>
      <c r="C14" s="73">
        <v>4</v>
      </c>
      <c r="D14" s="97">
        <f>INPUTS!C29</f>
        <v>4.6500000000000004</v>
      </c>
      <c r="E14" s="132">
        <f t="shared" si="0"/>
        <v>18.600000000000001</v>
      </c>
      <c r="F14" s="93"/>
      <c r="G14" s="246" t="s">
        <v>103</v>
      </c>
      <c r="H14" s="247">
        <f>H11+H12</f>
        <v>4.0248408593749998</v>
      </c>
      <c r="I14" s="82"/>
    </row>
    <row r="15" spans="1:9" ht="13" x14ac:dyDescent="0.25">
      <c r="A15" s="72" t="s">
        <v>20</v>
      </c>
      <c r="B15" s="73" t="s">
        <v>19</v>
      </c>
      <c r="C15" s="73">
        <v>0.5</v>
      </c>
      <c r="D15" s="97">
        <f>INPUTS!C27</f>
        <v>4.18</v>
      </c>
      <c r="E15" s="132">
        <f t="shared" si="0"/>
        <v>2.09</v>
      </c>
      <c r="F15" s="82"/>
      <c r="G15" s="246" t="s">
        <v>101</v>
      </c>
      <c r="H15" s="247">
        <f>E38/C4</f>
        <v>1.4051591406250001</v>
      </c>
      <c r="I15" s="82"/>
    </row>
    <row r="16" spans="1:9" ht="13.5" thickBot="1" x14ac:dyDescent="0.3">
      <c r="A16" s="72" t="s">
        <v>217</v>
      </c>
      <c r="B16" s="73" t="s">
        <v>19</v>
      </c>
      <c r="C16" s="73">
        <v>1</v>
      </c>
      <c r="D16" s="97">
        <f>INPUTS!C40</f>
        <v>14.75</v>
      </c>
      <c r="E16" s="132">
        <f t="shared" si="0"/>
        <v>14.75</v>
      </c>
      <c r="F16" s="93"/>
      <c r="G16" s="248"/>
      <c r="H16" s="249"/>
      <c r="I16" s="82"/>
    </row>
    <row r="17" spans="1:9" ht="10.5" customHeight="1" x14ac:dyDescent="0.25">
      <c r="A17" s="72" t="s">
        <v>187</v>
      </c>
      <c r="B17" s="73" t="s">
        <v>19</v>
      </c>
      <c r="C17" s="73">
        <v>1</v>
      </c>
      <c r="D17" s="97">
        <f>INPUTS!C38</f>
        <v>5.5</v>
      </c>
      <c r="E17" s="132">
        <f>C17*D17</f>
        <v>5.5</v>
      </c>
      <c r="F17" s="93"/>
      <c r="I17" s="82"/>
    </row>
    <row r="18" spans="1:9" ht="13" x14ac:dyDescent="0.25">
      <c r="A18" s="72" t="s">
        <v>220</v>
      </c>
      <c r="B18" s="73" t="s">
        <v>12</v>
      </c>
      <c r="C18" s="73">
        <v>1</v>
      </c>
      <c r="D18" s="97">
        <f>INPUTS!C51</f>
        <v>18.32</v>
      </c>
      <c r="E18" s="132">
        <f t="shared" si="0"/>
        <v>18.32</v>
      </c>
      <c r="F18" s="93"/>
      <c r="G18" s="91"/>
      <c r="H18" s="82"/>
      <c r="I18" s="82"/>
    </row>
    <row r="19" spans="1:9" ht="10.5" customHeight="1" x14ac:dyDescent="0.25">
      <c r="A19" s="72"/>
      <c r="B19" s="73"/>
      <c r="C19" s="73"/>
      <c r="D19" s="92"/>
      <c r="E19" s="332"/>
      <c r="F19" s="82"/>
      <c r="G19" s="82"/>
      <c r="H19" s="82"/>
      <c r="I19" s="82"/>
    </row>
    <row r="20" spans="1:9" ht="13" x14ac:dyDescent="0.25">
      <c r="A20" s="72" t="s">
        <v>21</v>
      </c>
      <c r="B20" s="73" t="s">
        <v>7</v>
      </c>
      <c r="C20" s="73">
        <f>C4</f>
        <v>160</v>
      </c>
      <c r="D20" s="97">
        <f>INPUTS!C55</f>
        <v>0.35</v>
      </c>
      <c r="E20" s="132">
        <f t="shared" si="0"/>
        <v>56</v>
      </c>
      <c r="F20" s="93"/>
      <c r="G20" s="91"/>
      <c r="H20" s="82"/>
      <c r="I20" s="82"/>
    </row>
    <row r="21" spans="1:9" ht="10.5" customHeight="1" x14ac:dyDescent="0.25">
      <c r="A21" s="72"/>
      <c r="B21" s="73"/>
      <c r="C21" s="95"/>
      <c r="D21" s="96"/>
      <c r="E21" s="135" t="s">
        <v>78</v>
      </c>
      <c r="F21" s="93"/>
      <c r="G21" s="91"/>
      <c r="H21" s="82"/>
      <c r="I21" s="82"/>
    </row>
    <row r="22" spans="1:9" ht="13" x14ac:dyDescent="0.25">
      <c r="A22" s="72" t="s">
        <v>22</v>
      </c>
      <c r="B22" s="97">
        <f>SUM(E6:E16)</f>
        <v>277.93499999999995</v>
      </c>
      <c r="C22" s="73">
        <v>0.5</v>
      </c>
      <c r="D22" s="98">
        <v>8.5000000000000006E-2</v>
      </c>
      <c r="E22" s="132">
        <f>B22*C22*D22</f>
        <v>11.812237499999998</v>
      </c>
      <c r="F22" s="93"/>
      <c r="G22" s="91"/>
      <c r="H22" s="82"/>
      <c r="I22" s="82"/>
    </row>
    <row r="23" spans="1:9" ht="13.5" thickBot="1" x14ac:dyDescent="0.3">
      <c r="A23" s="142" t="s">
        <v>23</v>
      </c>
      <c r="B23" s="99"/>
      <c r="C23" s="99"/>
      <c r="D23" s="100"/>
      <c r="E23" s="333">
        <f>SUM(E6:E22)</f>
        <v>369.56723749999992</v>
      </c>
      <c r="F23" s="82"/>
      <c r="G23" s="82"/>
      <c r="H23" s="82"/>
      <c r="I23" s="82"/>
    </row>
    <row r="24" spans="1:9" ht="13" x14ac:dyDescent="0.25">
      <c r="A24" s="144" t="s">
        <v>24</v>
      </c>
      <c r="B24" s="101"/>
      <c r="C24" s="102"/>
      <c r="D24" s="101"/>
      <c r="E24" s="145"/>
      <c r="F24" s="82"/>
      <c r="G24" s="82"/>
      <c r="H24" s="82"/>
      <c r="I24" s="82"/>
    </row>
    <row r="25" spans="1:9" ht="13" x14ac:dyDescent="0.25">
      <c r="A25" s="301" t="s">
        <v>137</v>
      </c>
      <c r="B25" s="264" t="s">
        <v>18</v>
      </c>
      <c r="C25" s="70">
        <v>2</v>
      </c>
      <c r="D25" s="274">
        <f>INPUTS!C66</f>
        <v>8.6</v>
      </c>
      <c r="E25" s="298">
        <f>C25*D25</f>
        <v>17.2</v>
      </c>
      <c r="F25" s="82"/>
      <c r="G25" s="82"/>
      <c r="H25" s="82"/>
      <c r="I25" s="82"/>
    </row>
    <row r="26" spans="1:9" ht="13" x14ac:dyDescent="0.25">
      <c r="A26" s="301" t="s">
        <v>135</v>
      </c>
      <c r="B26" s="264" t="s">
        <v>18</v>
      </c>
      <c r="C26" s="264">
        <v>2</v>
      </c>
      <c r="D26" s="274">
        <f>INPUTS!C64</f>
        <v>4.0999999999999996</v>
      </c>
      <c r="E26" s="298">
        <f>C26*D26</f>
        <v>8.1999999999999993</v>
      </c>
      <c r="F26" s="82"/>
      <c r="G26" s="82"/>
      <c r="H26" s="82"/>
      <c r="I26" s="82"/>
    </row>
    <row r="27" spans="1:9" ht="13" x14ac:dyDescent="0.25">
      <c r="A27" s="301" t="s">
        <v>136</v>
      </c>
      <c r="B27" s="264" t="s">
        <v>18</v>
      </c>
      <c r="C27" s="264">
        <v>2</v>
      </c>
      <c r="D27" s="274">
        <f>INPUTS!C65</f>
        <v>7.05</v>
      </c>
      <c r="E27" s="298">
        <f>C27*D27</f>
        <v>14.1</v>
      </c>
      <c r="F27" s="82"/>
      <c r="G27" s="82"/>
      <c r="H27" s="82"/>
      <c r="I27" s="82"/>
    </row>
    <row r="28" spans="1:9" ht="13" x14ac:dyDescent="0.25">
      <c r="A28" s="370" t="s">
        <v>142</v>
      </c>
      <c r="B28" s="265" t="s">
        <v>12</v>
      </c>
      <c r="C28" s="70">
        <v>1</v>
      </c>
      <c r="D28" s="274">
        <f>INPUTS!C61</f>
        <v>18.8</v>
      </c>
      <c r="E28" s="298">
        <f>C28*D28</f>
        <v>18.8</v>
      </c>
      <c r="F28" s="82"/>
      <c r="G28" s="82"/>
      <c r="H28" s="82"/>
      <c r="I28" s="82"/>
    </row>
    <row r="29" spans="1:9" ht="13" x14ac:dyDescent="0.25">
      <c r="A29" s="253" t="s">
        <v>140</v>
      </c>
      <c r="B29" s="103" t="s">
        <v>12</v>
      </c>
      <c r="C29" s="73">
        <v>1</v>
      </c>
      <c r="D29" s="97">
        <f>INPUTS!C72</f>
        <v>20.75</v>
      </c>
      <c r="E29" s="325">
        <f>D29*C29</f>
        <v>20.75</v>
      </c>
      <c r="F29" s="82"/>
      <c r="G29" s="82"/>
      <c r="H29" s="82"/>
      <c r="I29" s="82"/>
    </row>
    <row r="30" spans="1:9" ht="13" x14ac:dyDescent="0.25">
      <c r="A30" s="71" t="s">
        <v>29</v>
      </c>
      <c r="B30" s="70" t="s">
        <v>12</v>
      </c>
      <c r="C30" s="70">
        <v>1</v>
      </c>
      <c r="D30" s="274">
        <f>INPUTS!C63</f>
        <v>10.07</v>
      </c>
      <c r="E30" s="298">
        <f>+C30*D30</f>
        <v>10.07</v>
      </c>
      <c r="F30" s="82"/>
      <c r="G30" s="82"/>
      <c r="H30" s="82"/>
      <c r="I30" s="82"/>
    </row>
    <row r="31" spans="1:9" ht="13" x14ac:dyDescent="0.25">
      <c r="A31" s="258" t="s">
        <v>30</v>
      </c>
      <c r="B31" s="104" t="s">
        <v>12</v>
      </c>
      <c r="C31" s="104">
        <v>2</v>
      </c>
      <c r="D31" s="97">
        <f>INPUTS!C67</f>
        <v>9.42</v>
      </c>
      <c r="E31" s="325">
        <f>D31*C31</f>
        <v>18.84</v>
      </c>
      <c r="F31" s="82"/>
      <c r="G31" s="82"/>
      <c r="H31" s="82"/>
      <c r="I31" s="82"/>
    </row>
    <row r="32" spans="1:9" ht="13" x14ac:dyDescent="0.25">
      <c r="A32" s="72" t="s">
        <v>31</v>
      </c>
      <c r="B32" s="73" t="s">
        <v>12</v>
      </c>
      <c r="C32" s="73">
        <v>1</v>
      </c>
      <c r="D32" s="297">
        <f>INPUTS!C77</f>
        <v>34.19</v>
      </c>
      <c r="E32" s="180">
        <f>D32*C32</f>
        <v>34.19</v>
      </c>
      <c r="F32" s="82"/>
      <c r="G32" s="82"/>
      <c r="H32" s="82"/>
      <c r="I32" s="82"/>
    </row>
    <row r="33" spans="1:9" ht="13" x14ac:dyDescent="0.25">
      <c r="A33" s="72" t="s">
        <v>32</v>
      </c>
      <c r="B33" s="73" t="s">
        <v>7</v>
      </c>
      <c r="C33" s="73">
        <f>+C4</f>
        <v>160</v>
      </c>
      <c r="D33" s="97">
        <f>INPUTS!C80</f>
        <v>0.19</v>
      </c>
      <c r="E33" s="132">
        <f>D33*C33</f>
        <v>30.4</v>
      </c>
      <c r="F33" s="82"/>
      <c r="G33" s="82"/>
      <c r="H33" s="82"/>
      <c r="I33" s="82"/>
    </row>
    <row r="34" spans="1:9" ht="13" x14ac:dyDescent="0.25">
      <c r="A34" s="72" t="s">
        <v>68</v>
      </c>
      <c r="B34" s="97">
        <f>SUM(E26:E31)</f>
        <v>90.759999999999991</v>
      </c>
      <c r="C34" s="73">
        <v>0.5</v>
      </c>
      <c r="D34" s="98">
        <v>8.5000000000000006E-2</v>
      </c>
      <c r="E34" s="132">
        <f>B34*C34*D34</f>
        <v>3.8573</v>
      </c>
      <c r="F34" s="82"/>
      <c r="G34" s="82"/>
      <c r="H34" s="82"/>
      <c r="I34" s="82"/>
    </row>
    <row r="35" spans="1:9" ht="13" x14ac:dyDescent="0.25">
      <c r="A35" s="72" t="s">
        <v>33</v>
      </c>
      <c r="B35" s="73" t="s">
        <v>12</v>
      </c>
      <c r="C35" s="73">
        <v>1</v>
      </c>
      <c r="D35" s="97">
        <f>INPUTS!C81</f>
        <v>98</v>
      </c>
      <c r="E35" s="132">
        <f>C35*D35</f>
        <v>98</v>
      </c>
      <c r="F35" s="82"/>
      <c r="G35" s="82"/>
      <c r="H35" s="82"/>
      <c r="I35" s="82"/>
    </row>
    <row r="36" spans="1:9" ht="13.5" thickBot="1" x14ac:dyDescent="0.3">
      <c r="A36" s="149" t="s">
        <v>34</v>
      </c>
      <c r="B36" s="105"/>
      <c r="C36" s="105"/>
      <c r="D36" s="106"/>
      <c r="E36" s="150">
        <f>SUM(E25:E35)</f>
        <v>274.40730000000002</v>
      </c>
      <c r="F36" s="82"/>
      <c r="G36" s="82"/>
      <c r="H36" s="82"/>
      <c r="I36" s="82"/>
    </row>
    <row r="37" spans="1:9" ht="13.5" thickTop="1" x14ac:dyDescent="0.25">
      <c r="A37" s="128" t="s">
        <v>35</v>
      </c>
      <c r="B37" s="84"/>
      <c r="C37" s="84"/>
      <c r="D37" s="107"/>
      <c r="E37" s="151">
        <f>E23+E36</f>
        <v>643.9745375</v>
      </c>
      <c r="F37" s="82"/>
      <c r="G37" s="91"/>
      <c r="H37" s="82"/>
      <c r="I37" s="82"/>
    </row>
    <row r="38" spans="1:9" ht="13.5" thickBot="1" x14ac:dyDescent="0.3">
      <c r="A38" s="149" t="s">
        <v>36</v>
      </c>
      <c r="B38" s="105"/>
      <c r="C38" s="108"/>
      <c r="D38" s="109"/>
      <c r="E38" s="151">
        <f>+E4-E23-E36</f>
        <v>224.82546250000001</v>
      </c>
      <c r="F38" s="93"/>
      <c r="G38" s="91"/>
      <c r="H38" s="82"/>
      <c r="I38" s="82"/>
    </row>
    <row r="39" spans="1:9" ht="13.5" thickTop="1" x14ac:dyDescent="0.25">
      <c r="A39" s="152"/>
      <c r="B39" s="110"/>
      <c r="C39" s="111"/>
      <c r="D39" s="112" t="s">
        <v>200</v>
      </c>
      <c r="E39" s="153"/>
      <c r="F39" s="82"/>
      <c r="G39" s="82"/>
      <c r="H39" s="82"/>
      <c r="I39" s="82"/>
    </row>
    <row r="40" spans="1:9" ht="13" x14ac:dyDescent="0.25">
      <c r="A40" s="154" t="s">
        <v>37</v>
      </c>
      <c r="B40" s="113" t="s">
        <v>195</v>
      </c>
      <c r="C40" s="114">
        <f>D40*0.88</f>
        <v>4.7783999999999995</v>
      </c>
      <c r="D40" s="114">
        <f>+D4</f>
        <v>5.43</v>
      </c>
      <c r="E40" s="155">
        <f>D40*1.12</f>
        <v>6.0815999999999999</v>
      </c>
      <c r="F40" s="82"/>
      <c r="G40" s="82"/>
      <c r="H40" s="82"/>
      <c r="I40" s="82"/>
    </row>
    <row r="41" spans="1:9" ht="13" x14ac:dyDescent="0.25">
      <c r="A41" s="154" t="s">
        <v>38</v>
      </c>
      <c r="B41" s="115">
        <f>B42*0.75</f>
        <v>120</v>
      </c>
      <c r="C41" s="87">
        <f>C40*B41-E37</f>
        <v>-70.566537500000095</v>
      </c>
      <c r="D41" s="87">
        <f>D40*B41-E37</f>
        <v>7.6254624999999123</v>
      </c>
      <c r="E41" s="151">
        <f>E40*B41-E37</f>
        <v>85.817462500000033</v>
      </c>
      <c r="F41" s="82"/>
      <c r="G41" s="82"/>
      <c r="H41" s="82"/>
      <c r="I41" s="82"/>
    </row>
    <row r="42" spans="1:9" ht="13" x14ac:dyDescent="0.25">
      <c r="A42" s="154" t="s">
        <v>39</v>
      </c>
      <c r="B42" s="115">
        <f>+C4</f>
        <v>160</v>
      </c>
      <c r="C42" s="87">
        <f>C40*B42-E37</f>
        <v>120.56946249999987</v>
      </c>
      <c r="D42" s="87">
        <f>D40*B42-E37</f>
        <v>224.82546249999996</v>
      </c>
      <c r="E42" s="151">
        <f>E40*B42-E37</f>
        <v>329.08146250000004</v>
      </c>
      <c r="F42" s="82"/>
      <c r="G42" s="82"/>
      <c r="H42" s="82"/>
      <c r="I42" s="82"/>
    </row>
    <row r="43" spans="1:9" ht="13.5" thickBot="1" x14ac:dyDescent="0.3">
      <c r="A43" s="156"/>
      <c r="B43" s="157">
        <f>B42*1.25</f>
        <v>200</v>
      </c>
      <c r="C43" s="158">
        <f>C40*B43-E37</f>
        <v>311.70546249999995</v>
      </c>
      <c r="D43" s="158">
        <f>D40*B43-E37</f>
        <v>442.0254625</v>
      </c>
      <c r="E43" s="159">
        <f>E40*B43-E37</f>
        <v>572.34546249999994</v>
      </c>
      <c r="F43" s="82"/>
      <c r="G43" s="82"/>
      <c r="H43" s="82"/>
      <c r="I43" s="82"/>
    </row>
    <row r="44" spans="1:9" ht="13" x14ac:dyDescent="0.25">
      <c r="A44" s="116" t="s">
        <v>40</v>
      </c>
      <c r="B44" s="116"/>
      <c r="C44" s="116"/>
      <c r="D44" s="118"/>
      <c r="E44" s="118"/>
      <c r="F44" s="116"/>
      <c r="G44" s="116"/>
      <c r="H44" s="116"/>
      <c r="I44" s="116"/>
    </row>
    <row r="45" spans="1:9" ht="10.5" customHeight="1" x14ac:dyDescent="0.25">
      <c r="A45" s="116" t="s">
        <v>41</v>
      </c>
      <c r="B45" s="116"/>
      <c r="C45" s="116"/>
      <c r="D45" s="116"/>
      <c r="E45" s="116"/>
      <c r="F45" s="116"/>
      <c r="G45" s="116"/>
      <c r="H45" s="116"/>
      <c r="I45" s="116"/>
    </row>
    <row r="46" spans="1:9" ht="10.5" customHeight="1" x14ac:dyDescent="0.25">
      <c r="A46" s="117" t="s">
        <v>111</v>
      </c>
      <c r="B46" s="116"/>
      <c r="C46" s="116"/>
      <c r="D46" s="116"/>
      <c r="E46" s="116"/>
      <c r="F46" s="116"/>
      <c r="G46" s="118"/>
      <c r="H46" s="116"/>
      <c r="I46" s="116"/>
    </row>
    <row r="47" spans="1:9" ht="10.5" customHeight="1" x14ac:dyDescent="0.25">
      <c r="A47" s="116" t="s">
        <v>46</v>
      </c>
      <c r="B47" s="116"/>
      <c r="C47" s="116"/>
      <c r="D47" s="116"/>
      <c r="E47" s="116"/>
      <c r="F47" s="116"/>
      <c r="G47" s="118"/>
      <c r="H47" s="116"/>
      <c r="I47" s="116"/>
    </row>
    <row r="48" spans="1:9" ht="10.5" customHeight="1" x14ac:dyDescent="0.25">
      <c r="A48" s="116" t="s">
        <v>105</v>
      </c>
      <c r="B48" s="116"/>
      <c r="C48" s="116"/>
      <c r="D48" s="116"/>
      <c r="E48" s="116"/>
      <c r="F48" s="119"/>
      <c r="G48" s="118"/>
      <c r="H48" s="116"/>
      <c r="I48" s="116"/>
    </row>
    <row r="49" spans="1:9" ht="10.5" customHeight="1" x14ac:dyDescent="0.25">
      <c r="A49" s="116" t="s">
        <v>106</v>
      </c>
      <c r="B49" s="116"/>
      <c r="C49" s="116"/>
      <c r="D49" s="116"/>
      <c r="E49" s="116"/>
      <c r="F49" s="119"/>
      <c r="G49" s="118"/>
      <c r="H49" s="116"/>
      <c r="I49" s="116"/>
    </row>
    <row r="50" spans="1:9" ht="10.5" customHeight="1" x14ac:dyDescent="0.25">
      <c r="A50" s="117" t="s">
        <v>67</v>
      </c>
      <c r="B50" s="116"/>
      <c r="C50" s="116"/>
      <c r="D50" s="116"/>
      <c r="E50" s="116"/>
      <c r="F50" s="119"/>
      <c r="G50" s="118"/>
      <c r="H50" s="116"/>
      <c r="I50" s="116"/>
    </row>
    <row r="51" spans="1:9" ht="10.5" customHeight="1" x14ac:dyDescent="0.25">
      <c r="A51" s="117" t="s">
        <v>138</v>
      </c>
      <c r="B51" s="116"/>
      <c r="C51" s="116"/>
      <c r="D51" s="116"/>
      <c r="E51" s="116"/>
      <c r="F51" s="119"/>
      <c r="G51" s="118"/>
      <c r="H51" s="116"/>
      <c r="I51" s="116"/>
    </row>
    <row r="52" spans="1:9" ht="10.5" customHeight="1" x14ac:dyDescent="0.25">
      <c r="A52" s="117" t="s">
        <v>139</v>
      </c>
      <c r="B52" s="116"/>
      <c r="C52" s="116"/>
      <c r="D52" s="116"/>
      <c r="E52" s="116"/>
      <c r="F52" s="119"/>
      <c r="G52" s="118"/>
      <c r="H52" s="116"/>
      <c r="I52" s="116"/>
    </row>
    <row r="53" spans="1:9" ht="10.5" customHeight="1" x14ac:dyDescent="0.25">
      <c r="A53" s="117" t="s">
        <v>216</v>
      </c>
      <c r="B53" s="116"/>
      <c r="C53" s="116"/>
      <c r="D53" s="116"/>
      <c r="E53" s="116"/>
      <c r="F53" s="119"/>
      <c r="G53" s="118"/>
      <c r="H53" s="116"/>
      <c r="I53" s="116"/>
    </row>
    <row r="54" spans="1:9" ht="10.5" customHeight="1" x14ac:dyDescent="0.25">
      <c r="A54" s="120" t="s">
        <v>199</v>
      </c>
      <c r="B54" s="116"/>
      <c r="C54" s="116"/>
      <c r="D54" s="116"/>
      <c r="E54" s="116"/>
      <c r="F54" s="116"/>
      <c r="G54" s="118"/>
      <c r="H54" s="116"/>
      <c r="I54" s="116"/>
    </row>
    <row r="55" spans="1:9" ht="10.5" customHeight="1" x14ac:dyDescent="0.25">
      <c r="A55" s="116"/>
      <c r="B55" s="116"/>
      <c r="C55" s="82"/>
      <c r="D55" s="82"/>
      <c r="E55" s="82"/>
      <c r="F55" s="82"/>
      <c r="G55" s="82"/>
      <c r="H55" s="82"/>
      <c r="I55" s="82"/>
    </row>
    <row r="56" spans="1:9" ht="10.5" customHeight="1" x14ac:dyDescent="0.25">
      <c r="A56" s="116"/>
      <c r="B56" s="116"/>
      <c r="C56" s="82"/>
      <c r="D56" s="82"/>
      <c r="E56" s="82"/>
      <c r="F56" s="82"/>
      <c r="G56" s="82"/>
      <c r="H56" s="82"/>
      <c r="I56" s="82"/>
    </row>
    <row r="57" spans="1:9" ht="10.5" customHeight="1" x14ac:dyDescent="0.25">
      <c r="A57" s="116"/>
      <c r="B57" s="116"/>
      <c r="C57" s="82"/>
      <c r="D57" s="82"/>
      <c r="E57" s="82"/>
      <c r="F57" s="82"/>
      <c r="G57" s="82"/>
      <c r="H57" s="82"/>
      <c r="I57" s="82"/>
    </row>
    <row r="58" spans="1:9" x14ac:dyDescent="0.25">
      <c r="A58" s="82"/>
      <c r="B58" s="82"/>
      <c r="C58" s="82"/>
      <c r="D58" s="82"/>
      <c r="E58" s="82"/>
      <c r="F58" s="82"/>
      <c r="G58" s="82"/>
      <c r="H58" s="82"/>
      <c r="I58" s="82"/>
    </row>
  </sheetData>
  <pageMargins left="0.75" right="0.75" top="1" bottom="0.75" header="0.3" footer="0.3"/>
  <pageSetup scale="98" orientation="portrait" r:id="rId1"/>
  <headerFooter alignWithMargins="0">
    <oddHeader>&amp;R&amp;G</oddHeader>
    <oddFooter>&amp;C&amp;A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22"/>
  <sheetViews>
    <sheetView showGridLines="0" showZeros="0" topLeftCell="A16" zoomScaleNormal="100" workbookViewId="0">
      <selection activeCell="A17" sqref="A17"/>
    </sheetView>
  </sheetViews>
  <sheetFormatPr defaultColWidth="12.54296875" defaultRowHeight="12.5" x14ac:dyDescent="0.25"/>
  <cols>
    <col min="1" max="1" width="43.1796875" style="69" customWidth="1"/>
    <col min="2" max="2" width="11.7265625" style="69" customWidth="1"/>
    <col min="3" max="3" width="13.1796875" style="69" customWidth="1"/>
    <col min="4" max="5" width="11.7265625" style="69" customWidth="1"/>
    <col min="6" max="6" width="5.1796875" style="69" customWidth="1"/>
    <col min="7" max="7" width="26.1796875" style="69" customWidth="1"/>
    <col min="8" max="8" width="9.1796875" style="69" customWidth="1"/>
    <col min="9" max="16384" width="12.54296875" style="69"/>
  </cols>
  <sheetData>
    <row r="1" spans="1:10" ht="15.5" thickBot="1" x14ac:dyDescent="0.3">
      <c r="A1" s="327" t="s">
        <v>213</v>
      </c>
      <c r="B1" s="328"/>
      <c r="C1" s="329"/>
      <c r="D1" s="80" t="s">
        <v>128</v>
      </c>
      <c r="E1" s="262">
        <f>INPUTS!C2</f>
        <v>2022</v>
      </c>
      <c r="F1" s="82"/>
      <c r="G1" s="82"/>
      <c r="H1" s="82"/>
      <c r="I1" s="82"/>
      <c r="J1" s="82"/>
    </row>
    <row r="2" spans="1:10" ht="13.5" thickBot="1" x14ac:dyDescent="0.3">
      <c r="A2" s="126" t="s">
        <v>0</v>
      </c>
      <c r="B2" s="83" t="s">
        <v>1</v>
      </c>
      <c r="C2" s="83" t="s">
        <v>2</v>
      </c>
      <c r="D2" s="83" t="s">
        <v>3</v>
      </c>
      <c r="E2" s="127" t="s">
        <v>4</v>
      </c>
      <c r="F2" s="82"/>
      <c r="G2" s="82"/>
      <c r="H2" s="82"/>
      <c r="I2" s="82"/>
      <c r="J2" s="82"/>
    </row>
    <row r="3" spans="1:10" ht="13.5" thickTop="1" x14ac:dyDescent="0.25">
      <c r="A3" s="128" t="s">
        <v>5</v>
      </c>
      <c r="B3" s="84"/>
      <c r="C3" s="84"/>
      <c r="D3" s="84"/>
      <c r="E3" s="129"/>
      <c r="F3" s="82"/>
      <c r="G3" s="82"/>
      <c r="H3" s="82"/>
      <c r="I3" s="82"/>
      <c r="J3" s="82"/>
    </row>
    <row r="4" spans="1:10" ht="13.5" thickBot="1" x14ac:dyDescent="0.3">
      <c r="A4" s="130" t="s">
        <v>6</v>
      </c>
      <c r="B4" s="85" t="s">
        <v>7</v>
      </c>
      <c r="C4" s="85">
        <v>160</v>
      </c>
      <c r="D4" s="86">
        <f>INPUTS!C4</f>
        <v>5.43</v>
      </c>
      <c r="E4" s="151">
        <f>C4*D4</f>
        <v>868.8</v>
      </c>
      <c r="F4" s="82"/>
      <c r="G4" s="82"/>
      <c r="H4" s="82"/>
      <c r="I4" s="82"/>
      <c r="J4" s="82"/>
    </row>
    <row r="5" spans="1:10" ht="13.5" thickTop="1" x14ac:dyDescent="0.25">
      <c r="A5" s="261" t="s">
        <v>8</v>
      </c>
      <c r="B5" s="84"/>
      <c r="C5" s="84"/>
      <c r="D5" s="88"/>
      <c r="E5" s="330"/>
      <c r="F5" s="82"/>
      <c r="G5" s="82"/>
      <c r="H5" s="82"/>
      <c r="I5" s="82"/>
      <c r="J5" s="82"/>
    </row>
    <row r="6" spans="1:10" ht="13" x14ac:dyDescent="0.25">
      <c r="A6" s="72" t="s">
        <v>104</v>
      </c>
      <c r="B6" s="73" t="s">
        <v>10</v>
      </c>
      <c r="C6" s="89">
        <v>30</v>
      </c>
      <c r="D6" s="97">
        <f>INPUTS!C10</f>
        <v>2.88</v>
      </c>
      <c r="E6" s="132">
        <f t="shared" ref="E6:E19" si="0">C6*D6</f>
        <v>86.399999999999991</v>
      </c>
      <c r="F6" s="82"/>
      <c r="G6" s="91"/>
      <c r="H6" s="82"/>
      <c r="I6" s="82"/>
      <c r="J6" s="82"/>
    </row>
    <row r="7" spans="1:10" ht="13.5" thickBot="1" x14ac:dyDescent="0.3">
      <c r="A7" s="71" t="s">
        <v>11</v>
      </c>
      <c r="B7" s="73" t="s">
        <v>12</v>
      </c>
      <c r="C7" s="73">
        <v>1</v>
      </c>
      <c r="D7" s="97">
        <f>INPUTS!C50</f>
        <v>0.3</v>
      </c>
      <c r="E7" s="132">
        <f t="shared" si="0"/>
        <v>0.3</v>
      </c>
      <c r="F7" s="82"/>
      <c r="G7" s="82"/>
      <c r="H7" s="82"/>
      <c r="I7" s="82"/>
      <c r="J7" s="82"/>
    </row>
    <row r="8" spans="1:10" ht="13" x14ac:dyDescent="0.25">
      <c r="A8" s="72" t="s">
        <v>13</v>
      </c>
      <c r="B8" s="73" t="s">
        <v>14</v>
      </c>
      <c r="C8" s="70">
        <f>C4</f>
        <v>160</v>
      </c>
      <c r="D8" s="97">
        <f>INPUTS!C18</f>
        <v>1.02</v>
      </c>
      <c r="E8" s="132">
        <f t="shared" si="0"/>
        <v>163.19999999999999</v>
      </c>
      <c r="F8" s="82"/>
      <c r="G8" s="242" t="s">
        <v>99</v>
      </c>
      <c r="H8" s="243"/>
      <c r="I8" s="82"/>
      <c r="J8" s="82"/>
    </row>
    <row r="9" spans="1:10" ht="13" x14ac:dyDescent="0.25">
      <c r="A9" s="72" t="s">
        <v>15</v>
      </c>
      <c r="B9" s="73" t="s">
        <v>14</v>
      </c>
      <c r="C9" s="73">
        <v>30</v>
      </c>
      <c r="D9" s="97">
        <f>INPUTS!C19</f>
        <v>0.89</v>
      </c>
      <c r="E9" s="132">
        <f t="shared" si="0"/>
        <v>26.7</v>
      </c>
      <c r="F9" s="93"/>
      <c r="G9" s="244"/>
      <c r="H9" s="245"/>
      <c r="I9" s="82"/>
      <c r="J9" s="82"/>
    </row>
    <row r="10" spans="1:10" ht="13" x14ac:dyDescent="0.25">
      <c r="A10" s="72" t="s">
        <v>16</v>
      </c>
      <c r="B10" s="73" t="s">
        <v>14</v>
      </c>
      <c r="C10" s="73">
        <v>60</v>
      </c>
      <c r="D10" s="97">
        <f>INPUTS!C20</f>
        <v>0.69</v>
      </c>
      <c r="E10" s="132">
        <f t="shared" si="0"/>
        <v>41.4</v>
      </c>
      <c r="F10" s="93"/>
      <c r="G10" s="246" t="s">
        <v>98</v>
      </c>
      <c r="H10" s="247">
        <f>E35/C4</f>
        <v>4.2851992968749997</v>
      </c>
      <c r="I10" s="82"/>
      <c r="J10" s="82"/>
    </row>
    <row r="11" spans="1:10" ht="13" x14ac:dyDescent="0.25">
      <c r="A11" s="72" t="s">
        <v>17</v>
      </c>
      <c r="B11" s="73" t="s">
        <v>18</v>
      </c>
      <c r="C11" s="73">
        <v>0.5</v>
      </c>
      <c r="D11" s="97">
        <f>INPUTS!C23</f>
        <v>36</v>
      </c>
      <c r="E11" s="132">
        <f t="shared" si="0"/>
        <v>18</v>
      </c>
      <c r="F11" s="93"/>
      <c r="G11" s="246" t="s">
        <v>100</v>
      </c>
      <c r="H11" s="247">
        <f>E21/C4</f>
        <v>2.8896069531249995</v>
      </c>
      <c r="I11" s="82"/>
      <c r="J11" s="82"/>
    </row>
    <row r="12" spans="1:10" ht="13" x14ac:dyDescent="0.25">
      <c r="A12" s="72" t="str">
        <f>INPUTS!A33</f>
        <v>GRAMOXONE (BURNDOWN)</v>
      </c>
      <c r="B12" s="73" t="s">
        <v>63</v>
      </c>
      <c r="C12" s="73">
        <v>1.5</v>
      </c>
      <c r="D12" s="97">
        <f>INPUTS!C33</f>
        <v>4.13</v>
      </c>
      <c r="E12" s="132">
        <f t="shared" si="0"/>
        <v>6.1950000000000003</v>
      </c>
      <c r="F12" s="93"/>
      <c r="G12" s="246" t="s">
        <v>102</v>
      </c>
      <c r="H12" s="247">
        <f>E34/C4</f>
        <v>1.39559234375</v>
      </c>
      <c r="I12" s="82"/>
      <c r="J12" s="82"/>
    </row>
    <row r="13" spans="1:10" ht="13" x14ac:dyDescent="0.25">
      <c r="A13" s="72" t="s">
        <v>20</v>
      </c>
      <c r="B13" s="73" t="s">
        <v>19</v>
      </c>
      <c r="C13" s="73">
        <v>0.5</v>
      </c>
      <c r="D13" s="97">
        <f>INPUTS!C27</f>
        <v>4.18</v>
      </c>
      <c r="E13" s="132">
        <f t="shared" si="0"/>
        <v>2.09</v>
      </c>
      <c r="F13" s="93"/>
      <c r="G13" s="246" t="s">
        <v>103</v>
      </c>
      <c r="H13" s="247">
        <f>H11+H12</f>
        <v>4.2851992968749997</v>
      </c>
      <c r="I13" s="82"/>
      <c r="J13" s="82"/>
    </row>
    <row r="14" spans="1:10" ht="13" x14ac:dyDescent="0.25">
      <c r="A14" s="72" t="s">
        <v>187</v>
      </c>
      <c r="B14" s="73" t="s">
        <v>19</v>
      </c>
      <c r="C14" s="73">
        <v>1</v>
      </c>
      <c r="D14" s="97">
        <f>INPUTS!C38</f>
        <v>5.5</v>
      </c>
      <c r="E14" s="132">
        <f>C14*D14</f>
        <v>5.5</v>
      </c>
      <c r="F14" s="82"/>
      <c r="G14" s="246" t="s">
        <v>101</v>
      </c>
      <c r="H14" s="247">
        <f>E36/C4</f>
        <v>1.1448007031250003</v>
      </c>
      <c r="I14" s="82"/>
      <c r="J14" s="82"/>
    </row>
    <row r="15" spans="1:10" ht="13.5" thickBot="1" x14ac:dyDescent="0.3">
      <c r="A15" s="72" t="s">
        <v>190</v>
      </c>
      <c r="B15" s="73" t="s">
        <v>63</v>
      </c>
      <c r="C15" s="73">
        <v>4</v>
      </c>
      <c r="D15" s="97">
        <f>INPUTS!C34</f>
        <v>5.5</v>
      </c>
      <c r="E15" s="132">
        <f>C15*D15</f>
        <v>22</v>
      </c>
      <c r="F15" s="93"/>
      <c r="G15" s="248"/>
      <c r="H15" s="249"/>
      <c r="I15" s="82"/>
      <c r="J15" s="82"/>
    </row>
    <row r="16" spans="1:10" ht="13" x14ac:dyDescent="0.25">
      <c r="A16" s="72" t="s">
        <v>220</v>
      </c>
      <c r="B16" s="73" t="s">
        <v>12</v>
      </c>
      <c r="C16" s="73">
        <v>1</v>
      </c>
      <c r="D16" s="97">
        <f>INPUTS!C51</f>
        <v>18.32</v>
      </c>
      <c r="E16" s="132">
        <f t="shared" si="0"/>
        <v>18.32</v>
      </c>
      <c r="F16" s="93"/>
      <c r="G16" s="316"/>
      <c r="H16" s="316"/>
      <c r="I16" s="82"/>
      <c r="J16" s="82"/>
    </row>
    <row r="17" spans="1:10" ht="13" x14ac:dyDescent="0.25">
      <c r="A17" s="72"/>
      <c r="B17" s="73"/>
      <c r="C17" s="73"/>
      <c r="D17" s="92"/>
      <c r="E17" s="332">
        <f t="shared" si="0"/>
        <v>0</v>
      </c>
      <c r="F17" s="93"/>
      <c r="G17" s="91"/>
      <c r="H17" s="82"/>
      <c r="I17" s="82"/>
      <c r="J17" s="82"/>
    </row>
    <row r="18" spans="1:10" ht="13" x14ac:dyDescent="0.25">
      <c r="A18" s="72" t="s">
        <v>21</v>
      </c>
      <c r="B18" s="73" t="s">
        <v>7</v>
      </c>
      <c r="C18" s="73">
        <f>C4</f>
        <v>160</v>
      </c>
      <c r="D18" s="97">
        <v>0.36</v>
      </c>
      <c r="E18" s="132">
        <f t="shared" si="0"/>
        <v>57.599999999999994</v>
      </c>
      <c r="F18" s="93"/>
      <c r="G18" s="82"/>
      <c r="H18" s="82"/>
      <c r="I18" s="82"/>
      <c r="J18" s="82"/>
    </row>
    <row r="19" spans="1:10" ht="13" x14ac:dyDescent="0.25">
      <c r="A19" s="72"/>
      <c r="B19" s="73"/>
      <c r="C19" s="73"/>
      <c r="D19" s="94"/>
      <c r="E19" s="135">
        <f t="shared" si="0"/>
        <v>0</v>
      </c>
      <c r="F19" s="82"/>
      <c r="G19" s="91"/>
      <c r="H19" s="82"/>
      <c r="I19" s="82"/>
      <c r="J19" s="82"/>
    </row>
    <row r="20" spans="1:10" ht="13" x14ac:dyDescent="0.25">
      <c r="A20" s="72" t="s">
        <v>22</v>
      </c>
      <c r="B20" s="97">
        <f>SUM(E6:E13)</f>
        <v>344.28499999999991</v>
      </c>
      <c r="C20" s="73">
        <v>0.5</v>
      </c>
      <c r="D20" s="98">
        <v>8.5000000000000006E-2</v>
      </c>
      <c r="E20" s="132">
        <f>B20*C20*D20</f>
        <v>14.632112499999998</v>
      </c>
      <c r="F20" s="93"/>
      <c r="G20" s="91"/>
      <c r="H20" s="82"/>
      <c r="I20" s="82"/>
      <c r="J20" s="82"/>
    </row>
    <row r="21" spans="1:10" ht="13.5" thickBot="1" x14ac:dyDescent="0.3">
      <c r="A21" s="142" t="s">
        <v>23</v>
      </c>
      <c r="B21" s="99"/>
      <c r="C21" s="99"/>
      <c r="D21" s="100"/>
      <c r="E21" s="333">
        <f>SUM(E6:E20)</f>
        <v>462.33711249999993</v>
      </c>
      <c r="F21" s="93"/>
      <c r="G21" s="91"/>
      <c r="H21" s="82"/>
      <c r="I21" s="82"/>
      <c r="J21" s="82"/>
    </row>
    <row r="22" spans="1:10" ht="13" x14ac:dyDescent="0.25">
      <c r="A22" s="144" t="s">
        <v>24</v>
      </c>
      <c r="B22" s="101"/>
      <c r="C22" s="102"/>
      <c r="D22" s="101"/>
      <c r="E22" s="145"/>
      <c r="F22" s="93"/>
      <c r="G22" s="82"/>
      <c r="H22" s="82"/>
      <c r="I22" s="82"/>
      <c r="J22" s="82"/>
    </row>
    <row r="23" spans="1:10" ht="13" x14ac:dyDescent="0.25">
      <c r="A23" s="72"/>
      <c r="B23" s="73"/>
      <c r="C23" s="73"/>
      <c r="D23" s="92"/>
      <c r="E23" s="332"/>
      <c r="F23" s="82"/>
      <c r="G23" s="82"/>
      <c r="H23" s="82"/>
      <c r="I23" s="82"/>
      <c r="J23" s="82"/>
    </row>
    <row r="24" spans="1:10" ht="13" x14ac:dyDescent="0.25">
      <c r="A24" s="72" t="s">
        <v>27</v>
      </c>
      <c r="B24" s="73" t="s">
        <v>12</v>
      </c>
      <c r="C24" s="73">
        <v>1</v>
      </c>
      <c r="D24" s="97">
        <f>INPUTS!C62</f>
        <v>8.57</v>
      </c>
      <c r="E24" s="132">
        <f>D24*C24</f>
        <v>8.57</v>
      </c>
      <c r="F24" s="82"/>
      <c r="G24" s="82"/>
      <c r="H24" s="82"/>
      <c r="I24" s="82"/>
      <c r="J24" s="82"/>
    </row>
    <row r="25" spans="1:10" ht="13" x14ac:dyDescent="0.25">
      <c r="A25" s="253" t="s">
        <v>66</v>
      </c>
      <c r="B25" s="103" t="s">
        <v>12</v>
      </c>
      <c r="C25" s="103">
        <v>1</v>
      </c>
      <c r="D25" s="296">
        <f>INPUTS!C72</f>
        <v>20.75</v>
      </c>
      <c r="E25" s="160">
        <f>D25*C25</f>
        <v>20.75</v>
      </c>
      <c r="F25" s="82"/>
      <c r="G25" s="82"/>
      <c r="H25" s="82"/>
      <c r="I25" s="82"/>
      <c r="J25" s="82"/>
    </row>
    <row r="26" spans="1:10" ht="13" x14ac:dyDescent="0.25">
      <c r="A26" s="71" t="s">
        <v>29</v>
      </c>
      <c r="B26" s="70" t="s">
        <v>12</v>
      </c>
      <c r="C26" s="70">
        <v>1</v>
      </c>
      <c r="D26" s="274">
        <f>INPUTS!C63</f>
        <v>10.07</v>
      </c>
      <c r="E26" s="298">
        <f>+C26*D26</f>
        <v>10.07</v>
      </c>
      <c r="F26" s="82"/>
      <c r="G26" s="82"/>
      <c r="H26" s="82"/>
      <c r="I26" s="82"/>
      <c r="J26" s="82"/>
    </row>
    <row r="27" spans="1:10" ht="13" x14ac:dyDescent="0.25">
      <c r="A27" s="258" t="s">
        <v>30</v>
      </c>
      <c r="B27" s="104" t="s">
        <v>12</v>
      </c>
      <c r="C27" s="104">
        <v>2</v>
      </c>
      <c r="D27" s="297">
        <f>INPUTS!C67</f>
        <v>9.42</v>
      </c>
      <c r="E27" s="180">
        <f>D27*C27</f>
        <v>18.84</v>
      </c>
      <c r="F27" s="82"/>
      <c r="G27" s="82"/>
      <c r="H27" s="82"/>
      <c r="I27" s="82"/>
      <c r="J27" s="82"/>
    </row>
    <row r="28" spans="1:10" ht="13" x14ac:dyDescent="0.25">
      <c r="A28" s="72" t="s">
        <v>31</v>
      </c>
      <c r="B28" s="73" t="s">
        <v>12</v>
      </c>
      <c r="C28" s="73">
        <v>1</v>
      </c>
      <c r="D28" s="97">
        <f>INPUTS!C77</f>
        <v>34.19</v>
      </c>
      <c r="E28" s="132">
        <f>D28*C28</f>
        <v>34.19</v>
      </c>
      <c r="F28" s="82"/>
      <c r="G28" s="82"/>
      <c r="H28" s="82"/>
      <c r="I28" s="82"/>
      <c r="J28" s="82"/>
    </row>
    <row r="29" spans="1:10" ht="13" x14ac:dyDescent="0.25">
      <c r="A29" s="72" t="s">
        <v>32</v>
      </c>
      <c r="B29" s="73" t="s">
        <v>7</v>
      </c>
      <c r="C29" s="73">
        <f>+C4</f>
        <v>160</v>
      </c>
      <c r="D29" s="97">
        <f>INPUTS!C80</f>
        <v>0.19</v>
      </c>
      <c r="E29" s="132">
        <f>D29*C29</f>
        <v>30.4</v>
      </c>
      <c r="F29" s="82"/>
      <c r="G29" s="82"/>
      <c r="H29" s="82"/>
      <c r="I29" s="82"/>
      <c r="J29" s="82"/>
    </row>
    <row r="30" spans="1:10" ht="13" x14ac:dyDescent="0.25">
      <c r="A30" s="72" t="s">
        <v>68</v>
      </c>
      <c r="B30" s="97">
        <f>SUM(E24:E27)</f>
        <v>58.230000000000004</v>
      </c>
      <c r="C30" s="73">
        <v>0.5</v>
      </c>
      <c r="D30" s="98">
        <v>8.5000000000000006E-2</v>
      </c>
      <c r="E30" s="132">
        <f>B30*C30*D30</f>
        <v>2.4747750000000002</v>
      </c>
      <c r="F30" s="82"/>
      <c r="G30" s="82"/>
      <c r="H30" s="82"/>
      <c r="I30" s="82"/>
      <c r="J30" s="82"/>
    </row>
    <row r="31" spans="1:10" ht="13" x14ac:dyDescent="0.25">
      <c r="A31" s="72"/>
      <c r="B31" s="73"/>
      <c r="C31" s="73"/>
      <c r="D31" s="92"/>
      <c r="E31" s="332"/>
      <c r="F31" s="82"/>
      <c r="G31" s="82"/>
      <c r="H31" s="82"/>
      <c r="I31" s="82"/>
      <c r="J31" s="82"/>
    </row>
    <row r="32" spans="1:10" ht="13" x14ac:dyDescent="0.25">
      <c r="A32" s="72"/>
      <c r="B32" s="73"/>
      <c r="C32" s="73"/>
      <c r="D32" s="92"/>
      <c r="E32" s="332">
        <f>D32*C32</f>
        <v>0</v>
      </c>
      <c r="F32" s="82"/>
      <c r="G32" s="82"/>
      <c r="H32" s="82"/>
      <c r="I32" s="82"/>
      <c r="J32" s="82"/>
    </row>
    <row r="33" spans="1:13" ht="13" x14ac:dyDescent="0.25">
      <c r="A33" s="72" t="s">
        <v>33</v>
      </c>
      <c r="B33" s="73" t="s">
        <v>12</v>
      </c>
      <c r="C33" s="73">
        <v>1</v>
      </c>
      <c r="D33" s="97">
        <f>INPUTS!C81</f>
        <v>98</v>
      </c>
      <c r="E33" s="132">
        <f>C33*D33</f>
        <v>98</v>
      </c>
      <c r="F33" s="82"/>
      <c r="G33" s="82"/>
      <c r="H33" s="82"/>
      <c r="I33" s="82"/>
      <c r="J33" s="82"/>
    </row>
    <row r="34" spans="1:13" ht="13.5" thickBot="1" x14ac:dyDescent="0.3">
      <c r="A34" s="149" t="s">
        <v>34</v>
      </c>
      <c r="B34" s="105"/>
      <c r="C34" s="105"/>
      <c r="D34" s="106"/>
      <c r="E34" s="150">
        <f>SUM(E23:E33)</f>
        <v>223.29477499999999</v>
      </c>
      <c r="F34" s="82"/>
      <c r="G34" s="82"/>
      <c r="H34" s="82"/>
      <c r="I34" s="82"/>
      <c r="J34" s="82"/>
    </row>
    <row r="35" spans="1:13" ht="13.5" thickTop="1" x14ac:dyDescent="0.25">
      <c r="A35" s="128" t="s">
        <v>35</v>
      </c>
      <c r="B35" s="84"/>
      <c r="C35" s="84"/>
      <c r="D35" s="107"/>
      <c r="E35" s="151">
        <f>E21+E34</f>
        <v>685.63188749999995</v>
      </c>
      <c r="F35" s="82"/>
      <c r="G35" s="82"/>
      <c r="H35" s="82"/>
      <c r="I35" s="82"/>
      <c r="J35" s="82"/>
    </row>
    <row r="36" spans="1:13" ht="13.5" thickBot="1" x14ac:dyDescent="0.3">
      <c r="A36" s="149" t="s">
        <v>36</v>
      </c>
      <c r="B36" s="105"/>
      <c r="C36" s="108"/>
      <c r="D36" s="109"/>
      <c r="E36" s="151">
        <f>+E4-E21-E34</f>
        <v>183.16811250000003</v>
      </c>
      <c r="F36" s="82"/>
      <c r="G36" s="91"/>
      <c r="H36" s="82"/>
      <c r="I36" s="82"/>
      <c r="J36" s="82"/>
    </row>
    <row r="37" spans="1:13" ht="13.5" thickTop="1" x14ac:dyDescent="0.25">
      <c r="A37" s="152"/>
      <c r="B37" s="110"/>
      <c r="C37" s="111"/>
      <c r="D37" s="112" t="s">
        <v>200</v>
      </c>
      <c r="E37" s="153"/>
      <c r="F37" s="82"/>
      <c r="G37" s="91"/>
      <c r="H37" s="82"/>
      <c r="I37" s="82"/>
      <c r="J37" s="82"/>
    </row>
    <row r="38" spans="1:13" ht="13" x14ac:dyDescent="0.25">
      <c r="A38" s="154" t="s">
        <v>37</v>
      </c>
      <c r="B38" s="113" t="s">
        <v>195</v>
      </c>
      <c r="C38" s="114">
        <f>D38*0.88</f>
        <v>4.7783999999999995</v>
      </c>
      <c r="D38" s="114">
        <f>+D4</f>
        <v>5.43</v>
      </c>
      <c r="E38" s="155">
        <f>D38*1.12</f>
        <v>6.0815999999999999</v>
      </c>
      <c r="F38" s="93"/>
      <c r="G38" s="82"/>
      <c r="H38" s="82"/>
      <c r="I38" s="82"/>
      <c r="J38" s="82"/>
    </row>
    <row r="39" spans="1:13" ht="13" x14ac:dyDescent="0.25">
      <c r="A39" s="154" t="s">
        <v>38</v>
      </c>
      <c r="B39" s="115">
        <f>B40*0.75</f>
        <v>120</v>
      </c>
      <c r="C39" s="87">
        <f>C38*B39-E35</f>
        <v>-112.22388750000005</v>
      </c>
      <c r="D39" s="87">
        <f>D38*B39-E35</f>
        <v>-34.031887500000039</v>
      </c>
      <c r="E39" s="151">
        <f>E38*B39-E35</f>
        <v>44.160112500000082</v>
      </c>
      <c r="F39" s="82"/>
      <c r="G39" s="82"/>
      <c r="H39" s="82"/>
      <c r="I39" s="82"/>
      <c r="J39" s="82"/>
    </row>
    <row r="40" spans="1:13" ht="13" x14ac:dyDescent="0.25">
      <c r="A40" s="154" t="s">
        <v>39</v>
      </c>
      <c r="B40" s="115">
        <f>+C4</f>
        <v>160</v>
      </c>
      <c r="C40" s="87">
        <f>C38*B40-E35</f>
        <v>78.912112499999921</v>
      </c>
      <c r="D40" s="87">
        <f>D38*B40-E35</f>
        <v>183.16811250000001</v>
      </c>
      <c r="E40" s="151">
        <f>E38*B40-E35</f>
        <v>287.42411250000009</v>
      </c>
      <c r="F40" s="82"/>
      <c r="G40" s="82"/>
      <c r="H40" s="82"/>
      <c r="I40" s="82"/>
      <c r="J40" s="82"/>
    </row>
    <row r="41" spans="1:13" ht="13.5" thickBot="1" x14ac:dyDescent="0.3">
      <c r="A41" s="156"/>
      <c r="B41" s="157">
        <f>B40*1.25</f>
        <v>200</v>
      </c>
      <c r="C41" s="158">
        <f>C38*B41-E35</f>
        <v>270.0481125</v>
      </c>
      <c r="D41" s="158">
        <f>D38*B41-E35</f>
        <v>400.36811250000005</v>
      </c>
      <c r="E41" s="159">
        <f>E38*B41-E35</f>
        <v>530.68811249999999</v>
      </c>
      <c r="F41" s="82"/>
      <c r="G41" s="82"/>
      <c r="H41" s="82"/>
      <c r="I41" s="82"/>
      <c r="J41" s="82"/>
    </row>
    <row r="42" spans="1:13" ht="13" x14ac:dyDescent="0.25">
      <c r="A42" s="116" t="s">
        <v>40</v>
      </c>
      <c r="B42" s="116"/>
      <c r="C42" s="116"/>
      <c r="D42" s="118"/>
      <c r="E42" s="118"/>
      <c r="F42" s="82"/>
      <c r="G42" s="82"/>
      <c r="H42" s="82"/>
      <c r="I42" s="82"/>
      <c r="J42" s="82"/>
    </row>
    <row r="43" spans="1:13" ht="13" x14ac:dyDescent="0.25">
      <c r="A43" s="116" t="s">
        <v>41</v>
      </c>
      <c r="B43" s="116"/>
      <c r="C43" s="116"/>
      <c r="D43" s="116"/>
      <c r="E43" s="116"/>
      <c r="F43" s="82"/>
      <c r="G43" s="116"/>
      <c r="H43" s="116"/>
      <c r="I43" s="82"/>
      <c r="J43" s="82"/>
    </row>
    <row r="44" spans="1:13" s="76" customFormat="1" ht="13" x14ac:dyDescent="0.25">
      <c r="A44" s="117" t="s">
        <v>111</v>
      </c>
      <c r="B44" s="116"/>
      <c r="C44" s="116"/>
      <c r="D44" s="116"/>
      <c r="E44" s="116"/>
      <c r="F44" s="116"/>
      <c r="G44" s="116"/>
      <c r="H44" s="116"/>
      <c r="I44" s="116"/>
      <c r="J44" s="116"/>
    </row>
    <row r="45" spans="1:13" s="76" customFormat="1" ht="13" x14ac:dyDescent="0.25">
      <c r="A45" s="116" t="s">
        <v>46</v>
      </c>
      <c r="B45" s="116"/>
      <c r="C45" s="116"/>
      <c r="D45" s="116"/>
      <c r="E45" s="116"/>
      <c r="F45" s="116"/>
      <c r="G45" s="118"/>
      <c r="H45" s="116"/>
      <c r="I45" s="116"/>
      <c r="J45" s="116"/>
      <c r="K45" s="116"/>
      <c r="L45" s="116"/>
      <c r="M45" s="116"/>
    </row>
    <row r="46" spans="1:13" s="76" customFormat="1" ht="13" x14ac:dyDescent="0.25">
      <c r="A46" s="116" t="s">
        <v>105</v>
      </c>
      <c r="B46" s="116"/>
      <c r="C46" s="116"/>
      <c r="D46" s="116"/>
      <c r="E46" s="116"/>
      <c r="F46" s="116"/>
      <c r="G46" s="118"/>
      <c r="H46" s="116"/>
      <c r="I46" s="116"/>
      <c r="J46" s="116"/>
      <c r="K46" s="116"/>
      <c r="L46" s="116"/>
      <c r="M46" s="116"/>
    </row>
    <row r="47" spans="1:13" s="76" customFormat="1" ht="13" x14ac:dyDescent="0.25">
      <c r="A47" s="116" t="s">
        <v>106</v>
      </c>
      <c r="B47" s="116"/>
      <c r="C47" s="116"/>
      <c r="D47" s="116"/>
      <c r="E47" s="116"/>
      <c r="F47" s="116"/>
      <c r="G47" s="118"/>
      <c r="H47" s="116"/>
      <c r="I47" s="116"/>
      <c r="J47" s="116"/>
      <c r="K47" s="116"/>
      <c r="L47" s="116"/>
      <c r="M47" s="116"/>
    </row>
    <row r="48" spans="1:13" s="76" customFormat="1" ht="13" x14ac:dyDescent="0.25">
      <c r="A48" s="117" t="s">
        <v>67</v>
      </c>
      <c r="B48" s="116"/>
      <c r="C48" s="116"/>
      <c r="D48" s="116"/>
      <c r="E48" s="116"/>
      <c r="F48" s="119"/>
      <c r="G48" s="118"/>
      <c r="H48" s="116"/>
      <c r="I48" s="116"/>
      <c r="J48" s="116"/>
      <c r="K48" s="116"/>
      <c r="L48" s="116"/>
      <c r="M48" s="116"/>
    </row>
    <row r="49" spans="1:13" s="76" customFormat="1" ht="13" x14ac:dyDescent="0.25">
      <c r="A49" s="120" t="s">
        <v>199</v>
      </c>
      <c r="B49" s="116"/>
      <c r="C49" s="116"/>
      <c r="D49" s="116"/>
      <c r="E49" s="116"/>
      <c r="F49" s="119"/>
      <c r="G49" s="118"/>
      <c r="H49" s="116"/>
      <c r="I49" s="116"/>
      <c r="J49" s="116"/>
      <c r="K49" s="116"/>
      <c r="L49" s="116"/>
      <c r="M49" s="116"/>
    </row>
    <row r="50" spans="1:13" s="76" customFormat="1" ht="13" x14ac:dyDescent="0.25">
      <c r="A50" s="82"/>
      <c r="B50" s="82"/>
      <c r="C50" s="82"/>
      <c r="D50" s="82"/>
      <c r="E50" s="82"/>
      <c r="F50" s="119"/>
      <c r="G50" s="118"/>
      <c r="H50" s="116"/>
      <c r="I50" s="116"/>
      <c r="J50" s="116"/>
      <c r="K50" s="116"/>
      <c r="L50" s="116"/>
      <c r="M50" s="116"/>
    </row>
    <row r="51" spans="1:13" s="76" customFormat="1" ht="13" x14ac:dyDescent="0.25">
      <c r="A51" s="82"/>
      <c r="B51" s="82"/>
      <c r="C51" s="82"/>
      <c r="D51" s="82"/>
      <c r="E51" s="82"/>
      <c r="F51" s="116"/>
      <c r="G51" s="82"/>
      <c r="H51" s="82"/>
      <c r="I51" s="116"/>
      <c r="J51" s="116"/>
      <c r="K51" s="116"/>
      <c r="L51" s="116"/>
      <c r="M51" s="116"/>
    </row>
    <row r="52" spans="1:13" x14ac:dyDescent="0.25">
      <c r="A52" s="82"/>
      <c r="B52" s="82"/>
      <c r="C52" s="82"/>
      <c r="D52" s="82"/>
      <c r="E52" s="82"/>
      <c r="F52" s="82"/>
      <c r="G52" s="82"/>
      <c r="H52" s="82"/>
      <c r="I52" s="82"/>
      <c r="J52" s="82"/>
      <c r="K52" s="82"/>
      <c r="L52" s="82"/>
      <c r="M52" s="82"/>
    </row>
    <row r="53" spans="1:13" x14ac:dyDescent="0.25">
      <c r="A53" s="82"/>
      <c r="B53" s="82"/>
      <c r="C53" s="82"/>
      <c r="D53" s="82"/>
      <c r="E53" s="82"/>
      <c r="F53" s="82"/>
      <c r="G53" s="82"/>
      <c r="H53" s="82"/>
      <c r="I53" s="82"/>
      <c r="J53" s="82"/>
      <c r="K53" s="82"/>
      <c r="L53" s="82"/>
      <c r="M53" s="82"/>
    </row>
    <row r="54" spans="1:13" x14ac:dyDescent="0.25">
      <c r="A54" s="82"/>
      <c r="B54" s="82"/>
      <c r="C54" s="82"/>
      <c r="D54" s="82"/>
      <c r="E54" s="82"/>
      <c r="F54" s="82"/>
      <c r="G54" s="82"/>
      <c r="H54" s="82"/>
      <c r="I54" s="82"/>
      <c r="J54" s="82"/>
      <c r="K54" s="82"/>
      <c r="L54" s="82"/>
      <c r="M54" s="82"/>
    </row>
    <row r="55" spans="1:13" x14ac:dyDescent="0.25">
      <c r="A55" s="82"/>
      <c r="B55" s="82"/>
      <c r="C55" s="82"/>
      <c r="D55" s="82"/>
      <c r="E55" s="82"/>
      <c r="F55" s="82"/>
      <c r="G55" s="82"/>
      <c r="H55" s="82"/>
      <c r="I55" s="82"/>
      <c r="J55" s="82"/>
      <c r="K55" s="82"/>
      <c r="L55" s="82"/>
      <c r="M55" s="82"/>
    </row>
    <row r="56" spans="1:13" x14ac:dyDescent="0.25">
      <c r="A56" s="82"/>
      <c r="B56" s="82"/>
      <c r="C56" s="82"/>
      <c r="D56" s="82"/>
      <c r="E56" s="82"/>
      <c r="F56" s="82"/>
      <c r="G56" s="82"/>
      <c r="H56" s="82"/>
      <c r="I56" s="82"/>
      <c r="J56" s="82"/>
      <c r="K56" s="82"/>
      <c r="L56" s="82"/>
      <c r="M56" s="82"/>
    </row>
    <row r="57" spans="1:13" x14ac:dyDescent="0.25">
      <c r="A57" s="82"/>
      <c r="B57" s="82"/>
      <c r="C57" s="82"/>
      <c r="D57" s="82"/>
      <c r="E57" s="82"/>
      <c r="F57" s="82"/>
      <c r="G57" s="82"/>
      <c r="H57" s="82"/>
      <c r="I57" s="82"/>
      <c r="J57" s="82"/>
      <c r="K57" s="82"/>
      <c r="L57" s="82"/>
      <c r="M57" s="82"/>
    </row>
    <row r="58" spans="1:13" x14ac:dyDescent="0.25">
      <c r="A58" s="82"/>
      <c r="B58" s="82"/>
      <c r="C58" s="82"/>
      <c r="D58" s="82"/>
      <c r="E58" s="82"/>
      <c r="F58" s="82"/>
      <c r="G58" s="82"/>
      <c r="H58" s="82"/>
      <c r="I58" s="82"/>
      <c r="J58" s="82"/>
    </row>
    <row r="59" spans="1:13" x14ac:dyDescent="0.25">
      <c r="A59" s="82"/>
      <c r="B59" s="82"/>
      <c r="C59" s="82"/>
      <c r="D59" s="82"/>
      <c r="E59" s="82"/>
      <c r="F59" s="82"/>
      <c r="G59" s="82"/>
      <c r="H59" s="82"/>
      <c r="I59" s="82"/>
      <c r="J59" s="82"/>
    </row>
    <row r="60" spans="1:13" x14ac:dyDescent="0.25">
      <c r="A60" s="82"/>
      <c r="B60" s="82"/>
      <c r="C60" s="82"/>
      <c r="D60" s="82"/>
      <c r="E60" s="82"/>
      <c r="F60" s="82"/>
      <c r="G60" s="82"/>
      <c r="H60" s="82"/>
      <c r="I60" s="82"/>
      <c r="J60" s="82"/>
    </row>
    <row r="61" spans="1:13" x14ac:dyDescent="0.25">
      <c r="A61" s="82"/>
      <c r="B61" s="82"/>
      <c r="C61" s="82"/>
      <c r="D61" s="82"/>
      <c r="E61" s="82"/>
      <c r="F61" s="82"/>
      <c r="G61" s="82"/>
      <c r="H61" s="82"/>
      <c r="I61" s="82"/>
      <c r="J61" s="82"/>
    </row>
    <row r="62" spans="1:13" x14ac:dyDescent="0.25">
      <c r="A62" s="82"/>
      <c r="B62" s="82"/>
      <c r="C62" s="82"/>
      <c r="D62" s="82"/>
      <c r="E62" s="82"/>
      <c r="F62" s="82"/>
      <c r="G62" s="82"/>
      <c r="H62" s="82"/>
      <c r="I62" s="82"/>
      <c r="J62" s="82"/>
    </row>
    <row r="63" spans="1:13" x14ac:dyDescent="0.25">
      <c r="A63" s="82"/>
      <c r="B63" s="82"/>
      <c r="C63" s="82"/>
      <c r="D63" s="82"/>
      <c r="E63" s="82"/>
      <c r="F63" s="82"/>
      <c r="G63" s="82"/>
      <c r="H63" s="82"/>
      <c r="I63" s="82"/>
      <c r="J63" s="82"/>
    </row>
    <row r="64" spans="1:13" x14ac:dyDescent="0.25">
      <c r="A64" s="82"/>
      <c r="B64" s="82"/>
      <c r="C64" s="82"/>
      <c r="D64" s="82"/>
      <c r="E64" s="82"/>
      <c r="F64" s="82"/>
      <c r="G64" s="82"/>
      <c r="H64" s="82"/>
      <c r="I64" s="82"/>
      <c r="J64" s="82"/>
    </row>
    <row r="65" spans="1:10" x14ac:dyDescent="0.25">
      <c r="A65" s="82"/>
      <c r="B65" s="82"/>
      <c r="C65" s="82"/>
      <c r="D65" s="82"/>
      <c r="E65" s="82"/>
      <c r="F65" s="82"/>
      <c r="G65" s="82"/>
      <c r="H65" s="82"/>
      <c r="I65" s="82"/>
      <c r="J65" s="82"/>
    </row>
    <row r="66" spans="1:10" x14ac:dyDescent="0.25">
      <c r="A66" s="82"/>
      <c r="B66" s="82"/>
      <c r="C66" s="82"/>
      <c r="D66" s="82"/>
      <c r="E66" s="82"/>
      <c r="F66" s="82"/>
      <c r="G66" s="82"/>
      <c r="H66" s="82"/>
      <c r="I66" s="82"/>
      <c r="J66" s="82"/>
    </row>
    <row r="67" spans="1:10" x14ac:dyDescent="0.25">
      <c r="A67" s="82"/>
      <c r="B67" s="82"/>
      <c r="C67" s="82"/>
      <c r="D67" s="82"/>
      <c r="E67" s="82"/>
      <c r="F67" s="82"/>
      <c r="I67" s="82"/>
      <c r="J67" s="82"/>
    </row>
    <row r="68" spans="1:10" x14ac:dyDescent="0.25">
      <c r="A68" s="82"/>
      <c r="B68" s="82"/>
      <c r="C68" s="82"/>
      <c r="D68" s="82"/>
      <c r="E68" s="82"/>
    </row>
    <row r="69" spans="1:10" x14ac:dyDescent="0.25">
      <c r="A69" s="82"/>
      <c r="B69" s="82"/>
      <c r="C69" s="82"/>
      <c r="D69" s="82"/>
      <c r="E69" s="82"/>
    </row>
    <row r="70" spans="1:10" x14ac:dyDescent="0.25">
      <c r="A70" s="82"/>
      <c r="B70" s="82"/>
      <c r="C70" s="82"/>
      <c r="D70" s="82"/>
      <c r="E70" s="82"/>
    </row>
    <row r="71" spans="1:10" x14ac:dyDescent="0.25">
      <c r="A71" s="82"/>
      <c r="B71" s="82"/>
      <c r="C71" s="82"/>
      <c r="D71" s="82"/>
      <c r="E71" s="82"/>
    </row>
    <row r="72" spans="1:10" x14ac:dyDescent="0.25">
      <c r="A72" s="82"/>
      <c r="B72" s="82"/>
      <c r="C72" s="82"/>
      <c r="D72" s="82"/>
      <c r="E72" s="82"/>
    </row>
    <row r="73" spans="1:10" x14ac:dyDescent="0.25">
      <c r="A73" s="82"/>
      <c r="B73" s="82"/>
      <c r="C73" s="82"/>
      <c r="D73" s="82"/>
      <c r="E73" s="82"/>
    </row>
    <row r="74" spans="1:10" x14ac:dyDescent="0.25">
      <c r="A74" s="82"/>
      <c r="B74" s="82"/>
      <c r="C74" s="82"/>
      <c r="D74" s="82"/>
      <c r="E74" s="82"/>
    </row>
    <row r="75" spans="1:10" x14ac:dyDescent="0.25">
      <c r="A75" s="82"/>
      <c r="B75" s="82"/>
      <c r="C75" s="82"/>
      <c r="D75" s="82"/>
      <c r="E75" s="82"/>
    </row>
    <row r="76" spans="1:10" x14ac:dyDescent="0.25">
      <c r="A76" s="82"/>
      <c r="B76" s="82"/>
      <c r="C76" s="82"/>
      <c r="D76" s="82"/>
      <c r="E76" s="82"/>
    </row>
    <row r="77" spans="1:10" x14ac:dyDescent="0.25">
      <c r="A77" s="82"/>
      <c r="B77" s="82"/>
      <c r="C77" s="82"/>
      <c r="D77" s="82"/>
      <c r="E77" s="82"/>
    </row>
    <row r="78" spans="1:10" x14ac:dyDescent="0.25">
      <c r="A78" s="82"/>
      <c r="B78" s="82"/>
      <c r="C78" s="82"/>
      <c r="D78" s="82"/>
      <c r="E78" s="82"/>
    </row>
    <row r="79" spans="1:10" x14ac:dyDescent="0.25">
      <c r="A79" s="82"/>
      <c r="B79" s="82"/>
      <c r="C79" s="82"/>
      <c r="D79" s="82"/>
      <c r="E79" s="82"/>
    </row>
    <row r="80" spans="1:10" x14ac:dyDescent="0.25">
      <c r="A80" s="82"/>
      <c r="B80" s="82"/>
      <c r="C80" s="82"/>
      <c r="D80" s="82"/>
      <c r="E80" s="82"/>
    </row>
    <row r="81" spans="1:5" x14ac:dyDescent="0.25">
      <c r="A81" s="82"/>
      <c r="B81" s="82"/>
      <c r="C81" s="82"/>
      <c r="D81" s="82"/>
      <c r="E81" s="82"/>
    </row>
    <row r="82" spans="1:5" x14ac:dyDescent="0.25">
      <c r="A82" s="82"/>
      <c r="B82" s="82"/>
      <c r="C82" s="82"/>
      <c r="D82" s="82"/>
      <c r="E82" s="82"/>
    </row>
    <row r="83" spans="1:5" x14ac:dyDescent="0.25">
      <c r="A83" s="82"/>
      <c r="B83" s="82"/>
      <c r="C83" s="82"/>
      <c r="D83" s="82"/>
      <c r="E83" s="82"/>
    </row>
    <row r="84" spans="1:5" x14ac:dyDescent="0.25">
      <c r="A84" s="82"/>
      <c r="B84" s="82"/>
      <c r="C84" s="82"/>
      <c r="D84" s="82"/>
      <c r="E84" s="82"/>
    </row>
    <row r="85" spans="1:5" x14ac:dyDescent="0.25">
      <c r="A85" s="82"/>
      <c r="B85" s="82"/>
      <c r="C85" s="82"/>
      <c r="D85" s="82"/>
      <c r="E85" s="82"/>
    </row>
    <row r="86" spans="1:5" x14ac:dyDescent="0.25">
      <c r="A86" s="82"/>
      <c r="B86" s="82"/>
      <c r="C86" s="82"/>
      <c r="D86" s="82"/>
      <c r="E86" s="82"/>
    </row>
    <row r="87" spans="1:5" x14ac:dyDescent="0.25">
      <c r="A87" s="82"/>
      <c r="B87" s="82"/>
      <c r="C87" s="82"/>
      <c r="D87" s="82"/>
      <c r="E87" s="82"/>
    </row>
    <row r="88" spans="1:5" x14ac:dyDescent="0.25">
      <c r="A88" s="82"/>
      <c r="B88" s="82"/>
      <c r="C88" s="82"/>
      <c r="D88" s="82"/>
      <c r="E88" s="82"/>
    </row>
    <row r="89" spans="1:5" x14ac:dyDescent="0.25">
      <c r="A89" s="82"/>
      <c r="B89" s="82"/>
      <c r="C89" s="82"/>
      <c r="D89" s="82"/>
      <c r="E89" s="82"/>
    </row>
    <row r="119" spans="4:4" x14ac:dyDescent="0.25">
      <c r="D119" s="121"/>
    </row>
    <row r="156" spans="11:11" x14ac:dyDescent="0.25">
      <c r="K156" s="121"/>
    </row>
    <row r="157" spans="11:11" x14ac:dyDescent="0.25">
      <c r="K157" s="121"/>
    </row>
    <row r="158" spans="11:11" x14ac:dyDescent="0.25">
      <c r="K158" s="121"/>
    </row>
    <row r="188" spans="13:13" x14ac:dyDescent="0.25">
      <c r="M188" s="121"/>
    </row>
    <row r="189" spans="13:13" x14ac:dyDescent="0.25">
      <c r="M189" s="121"/>
    </row>
    <row r="190" spans="13:13" x14ac:dyDescent="0.25">
      <c r="M190" s="121"/>
    </row>
    <row r="191" spans="13:13" x14ac:dyDescent="0.25">
      <c r="M191" s="121"/>
    </row>
    <row r="192" spans="13:13" x14ac:dyDescent="0.25">
      <c r="M192" s="121"/>
    </row>
    <row r="193" spans="13:13" x14ac:dyDescent="0.25">
      <c r="M193" s="121"/>
    </row>
    <row r="194" spans="13:13" x14ac:dyDescent="0.25">
      <c r="M194" s="121"/>
    </row>
    <row r="195" spans="13:13" x14ac:dyDescent="0.25">
      <c r="M195" s="121"/>
    </row>
    <row r="196" spans="13:13" x14ac:dyDescent="0.25">
      <c r="M196" s="121"/>
    </row>
    <row r="197" spans="13:13" x14ac:dyDescent="0.25">
      <c r="M197" s="121"/>
    </row>
    <row r="198" spans="13:13" x14ac:dyDescent="0.25">
      <c r="M198" s="121"/>
    </row>
    <row r="199" spans="13:13" x14ac:dyDescent="0.25">
      <c r="M199" s="121"/>
    </row>
    <row r="200" spans="13:13" x14ac:dyDescent="0.25">
      <c r="M200" s="121"/>
    </row>
    <row r="201" spans="13:13" x14ac:dyDescent="0.25">
      <c r="M201" s="121"/>
    </row>
    <row r="202" spans="13:13" x14ac:dyDescent="0.25">
      <c r="M202" s="121"/>
    </row>
    <row r="203" spans="13:13" x14ac:dyDescent="0.25">
      <c r="M203" s="121"/>
    </row>
    <row r="204" spans="13:13" x14ac:dyDescent="0.25">
      <c r="M204" s="121"/>
    </row>
    <row r="205" spans="13:13" x14ac:dyDescent="0.25">
      <c r="M205" s="121"/>
    </row>
    <row r="206" spans="13:13" x14ac:dyDescent="0.25">
      <c r="M206" s="121"/>
    </row>
    <row r="207" spans="13:13" x14ac:dyDescent="0.25">
      <c r="M207" s="121"/>
    </row>
    <row r="208" spans="13:13" x14ac:dyDescent="0.25">
      <c r="M208" s="121"/>
    </row>
    <row r="209" spans="13:14" x14ac:dyDescent="0.25">
      <c r="M209" s="121"/>
    </row>
    <row r="210" spans="13:14" x14ac:dyDescent="0.25">
      <c r="M210" s="121"/>
    </row>
    <row r="211" spans="13:14" x14ac:dyDescent="0.25">
      <c r="M211" s="121"/>
    </row>
    <row r="212" spans="13:14" x14ac:dyDescent="0.25">
      <c r="M212" s="121"/>
    </row>
    <row r="213" spans="13:14" x14ac:dyDescent="0.25">
      <c r="M213" s="121"/>
    </row>
    <row r="214" spans="13:14" x14ac:dyDescent="0.25">
      <c r="M214" s="121"/>
    </row>
    <row r="215" spans="13:14" x14ac:dyDescent="0.25">
      <c r="M215" s="121"/>
      <c r="N215" s="121"/>
    </row>
    <row r="216" spans="13:14" x14ac:dyDescent="0.25">
      <c r="M216" s="121"/>
    </row>
    <row r="217" spans="13:14" x14ac:dyDescent="0.25">
      <c r="M217" s="121"/>
    </row>
    <row r="218" spans="13:14" x14ac:dyDescent="0.25">
      <c r="M218" s="121"/>
    </row>
    <row r="219" spans="13:14" x14ac:dyDescent="0.25">
      <c r="M219" s="121"/>
    </row>
    <row r="220" spans="13:14" x14ac:dyDescent="0.25">
      <c r="M220" s="121"/>
    </row>
    <row r="221" spans="13:14" x14ac:dyDescent="0.25">
      <c r="M221" s="121"/>
    </row>
    <row r="222" spans="13:14" x14ac:dyDescent="0.25">
      <c r="N222" s="122"/>
    </row>
  </sheetData>
  <pageMargins left="0.75" right="0.75" top="1" bottom="0.75" header="0.3" footer="0.3"/>
  <pageSetup scale="98" orientation="portrait" r:id="rId1"/>
  <headerFooter alignWithMargins="0">
    <oddHeader>&amp;R&amp;G</oddHeader>
    <oddFooter>&amp;C&amp;A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dimension ref="A1:N220"/>
  <sheetViews>
    <sheetView showGridLines="0" showZeros="0" zoomScaleNormal="100" workbookViewId="0"/>
  </sheetViews>
  <sheetFormatPr defaultColWidth="12.54296875" defaultRowHeight="12.5" x14ac:dyDescent="0.25"/>
  <cols>
    <col min="1" max="1" width="42.81640625" style="69" customWidth="1"/>
    <col min="2" max="5" width="11.7265625" style="69" customWidth="1"/>
    <col min="6" max="6" width="8.1796875" style="69" customWidth="1"/>
    <col min="7" max="7" width="26.54296875" style="69" customWidth="1"/>
    <col min="8" max="8" width="10.26953125" style="69" customWidth="1"/>
    <col min="9" max="16384" width="12.54296875" style="69"/>
  </cols>
  <sheetData>
    <row r="1" spans="1:10" ht="15.5" thickBot="1" x14ac:dyDescent="0.3">
      <c r="A1" s="125" t="s">
        <v>50</v>
      </c>
      <c r="B1" s="79"/>
      <c r="C1" s="80" t="s">
        <v>128</v>
      </c>
      <c r="D1" s="81"/>
      <c r="E1" s="262">
        <f>INPUTS!C2</f>
        <v>2022</v>
      </c>
      <c r="F1" s="82"/>
      <c r="G1" s="82"/>
      <c r="H1" s="82"/>
      <c r="I1" s="82"/>
      <c r="J1" s="82"/>
    </row>
    <row r="2" spans="1:10" ht="13.5" thickBot="1" x14ac:dyDescent="0.3">
      <c r="A2" s="126" t="s">
        <v>0</v>
      </c>
      <c r="B2" s="83" t="s">
        <v>1</v>
      </c>
      <c r="C2" s="83" t="s">
        <v>2</v>
      </c>
      <c r="D2" s="83" t="s">
        <v>3</v>
      </c>
      <c r="E2" s="127" t="s">
        <v>4</v>
      </c>
      <c r="F2" s="82"/>
      <c r="G2" s="82"/>
      <c r="H2" s="82"/>
      <c r="I2" s="82"/>
      <c r="J2" s="82"/>
    </row>
    <row r="3" spans="1:10" ht="13.5" thickTop="1" x14ac:dyDescent="0.25">
      <c r="A3" s="152" t="s">
        <v>5</v>
      </c>
      <c r="B3" s="84"/>
      <c r="C3" s="84"/>
      <c r="D3" s="84"/>
      <c r="E3" s="129"/>
      <c r="F3" s="82"/>
      <c r="G3" s="82"/>
      <c r="H3" s="82"/>
      <c r="I3" s="82"/>
      <c r="J3" s="82"/>
    </row>
    <row r="4" spans="1:10" ht="13.5" thickBot="1" x14ac:dyDescent="0.3">
      <c r="A4" s="372" t="s">
        <v>47</v>
      </c>
      <c r="B4" s="373" t="s">
        <v>7</v>
      </c>
      <c r="C4" s="373">
        <v>60</v>
      </c>
      <c r="D4" s="374">
        <f>INPUTS!C5</f>
        <v>12.37</v>
      </c>
      <c r="E4" s="176">
        <f>C4*D4</f>
        <v>742.19999999999993</v>
      </c>
      <c r="F4" s="82"/>
      <c r="G4" s="82"/>
      <c r="H4" s="82"/>
      <c r="I4" s="82"/>
      <c r="J4" s="82"/>
    </row>
    <row r="5" spans="1:10" ht="13" x14ac:dyDescent="0.25">
      <c r="A5" s="361" t="s">
        <v>8</v>
      </c>
      <c r="B5" s="178"/>
      <c r="C5" s="178"/>
      <c r="D5" s="371"/>
      <c r="E5" s="349"/>
      <c r="F5" s="82"/>
      <c r="G5" s="82"/>
      <c r="H5" s="82"/>
      <c r="I5" s="82"/>
      <c r="J5" s="82"/>
    </row>
    <row r="6" spans="1:10" ht="13" x14ac:dyDescent="0.25">
      <c r="A6" s="72" t="s">
        <v>9</v>
      </c>
      <c r="B6" s="73" t="s">
        <v>10</v>
      </c>
      <c r="C6" s="89">
        <v>150</v>
      </c>
      <c r="D6" s="97">
        <f>INPUTS!C12</f>
        <v>0.33</v>
      </c>
      <c r="E6" s="132">
        <f t="shared" ref="E6:E20" si="0">C6*D6</f>
        <v>49.5</v>
      </c>
      <c r="F6" s="82"/>
      <c r="G6" s="91"/>
      <c r="H6" s="82"/>
      <c r="I6" s="82"/>
      <c r="J6" s="82"/>
    </row>
    <row r="7" spans="1:10" ht="13.5" thickBot="1" x14ac:dyDescent="0.3">
      <c r="A7" s="71" t="s">
        <v>48</v>
      </c>
      <c r="B7" s="73" t="s">
        <v>12</v>
      </c>
      <c r="C7" s="73">
        <v>1</v>
      </c>
      <c r="D7" s="97">
        <f>INPUTS!C50</f>
        <v>0.3</v>
      </c>
      <c r="E7" s="132">
        <f t="shared" si="0"/>
        <v>0.3</v>
      </c>
      <c r="F7" s="82"/>
      <c r="G7" s="82"/>
      <c r="H7" s="82"/>
      <c r="I7" s="82"/>
      <c r="J7" s="82"/>
    </row>
    <row r="8" spans="1:10" ht="13" x14ac:dyDescent="0.25">
      <c r="A8" s="72"/>
      <c r="B8" s="73"/>
      <c r="C8" s="70"/>
      <c r="D8" s="97"/>
      <c r="E8" s="132">
        <f t="shared" si="0"/>
        <v>0</v>
      </c>
      <c r="F8" s="82"/>
      <c r="G8" s="242" t="s">
        <v>99</v>
      </c>
      <c r="H8" s="243"/>
      <c r="I8" s="82"/>
      <c r="J8" s="82"/>
    </row>
    <row r="9" spans="1:10" ht="13" x14ac:dyDescent="0.25">
      <c r="A9" s="72" t="s">
        <v>15</v>
      </c>
      <c r="B9" s="73" t="s">
        <v>14</v>
      </c>
      <c r="C9" s="73">
        <v>45</v>
      </c>
      <c r="D9" s="296">
        <f>INPUTS!C19</f>
        <v>0.89</v>
      </c>
      <c r="E9" s="160">
        <f t="shared" si="0"/>
        <v>40.049999999999997</v>
      </c>
      <c r="F9" s="93"/>
      <c r="G9" s="244"/>
      <c r="H9" s="245"/>
      <c r="I9" s="82"/>
      <c r="J9" s="82"/>
    </row>
    <row r="10" spans="1:10" ht="13" x14ac:dyDescent="0.25">
      <c r="A10" s="72" t="s">
        <v>16</v>
      </c>
      <c r="B10" s="73" t="s">
        <v>14</v>
      </c>
      <c r="C10" s="73">
        <v>40</v>
      </c>
      <c r="D10" s="97">
        <f>INPUTS!C20</f>
        <v>0.69</v>
      </c>
      <c r="E10" s="325">
        <f t="shared" si="0"/>
        <v>27.599999999999998</v>
      </c>
      <c r="F10" s="93"/>
      <c r="G10" s="246" t="s">
        <v>98</v>
      </c>
      <c r="H10" s="247">
        <f>E35/C4</f>
        <v>6.6942996666666659</v>
      </c>
      <c r="I10" s="82"/>
      <c r="J10" s="82"/>
    </row>
    <row r="11" spans="1:10" ht="13" x14ac:dyDescent="0.25">
      <c r="A11" s="253" t="s">
        <v>17</v>
      </c>
      <c r="B11" s="103" t="s">
        <v>18</v>
      </c>
      <c r="C11" s="103">
        <v>0.5</v>
      </c>
      <c r="D11" s="97">
        <f>INPUTS!C23</f>
        <v>36</v>
      </c>
      <c r="E11" s="325">
        <f t="shared" si="0"/>
        <v>18</v>
      </c>
      <c r="F11" s="93"/>
      <c r="G11" s="246" t="s">
        <v>100</v>
      </c>
      <c r="H11" s="247">
        <f>E23/C4</f>
        <v>3.2954779999999997</v>
      </c>
      <c r="I11" s="82"/>
      <c r="J11" s="82"/>
    </row>
    <row r="12" spans="1:10" ht="13" x14ac:dyDescent="0.25">
      <c r="A12" s="253" t="str">
        <f>INPUTS!A33</f>
        <v>GRAMOXONE (BURNDOWN)</v>
      </c>
      <c r="B12" s="103" t="s">
        <v>63</v>
      </c>
      <c r="C12" s="103">
        <v>2</v>
      </c>
      <c r="D12" s="97">
        <f>INPUTS!C33</f>
        <v>4.13</v>
      </c>
      <c r="E12" s="325">
        <f>C12*D12</f>
        <v>8.26</v>
      </c>
      <c r="F12" s="93"/>
      <c r="G12" s="246" t="s">
        <v>102</v>
      </c>
      <c r="H12" s="247">
        <f>E34/C4</f>
        <v>3.3988216666666671</v>
      </c>
      <c r="I12" s="82"/>
      <c r="J12" s="82"/>
    </row>
    <row r="13" spans="1:10" ht="13" x14ac:dyDescent="0.25">
      <c r="A13" s="71" t="s">
        <v>79</v>
      </c>
      <c r="B13" s="70" t="s">
        <v>63</v>
      </c>
      <c r="C13" s="70">
        <v>1</v>
      </c>
      <c r="D13" s="274">
        <f>INPUTS!C26</f>
        <v>3.19</v>
      </c>
      <c r="E13" s="298">
        <f>C13*D13</f>
        <v>3.19</v>
      </c>
      <c r="F13" s="93"/>
      <c r="G13" s="246" t="s">
        <v>103</v>
      </c>
      <c r="H13" s="247">
        <f>H11+H12</f>
        <v>6.6942996666666668</v>
      </c>
      <c r="I13" s="82"/>
      <c r="J13" s="82"/>
    </row>
    <row r="14" spans="1:10" ht="13.5" thickBot="1" x14ac:dyDescent="0.3">
      <c r="A14" s="254" t="s">
        <v>215</v>
      </c>
      <c r="B14" s="255" t="s">
        <v>62</v>
      </c>
      <c r="C14" s="104">
        <v>2</v>
      </c>
      <c r="D14" s="362">
        <f>INPUTS!C40</f>
        <v>14.75</v>
      </c>
      <c r="E14" s="325">
        <f>C14*D14</f>
        <v>29.5</v>
      </c>
      <c r="F14" s="93"/>
      <c r="G14" s="248" t="s">
        <v>101</v>
      </c>
      <c r="H14" s="249">
        <f>E36/C4</f>
        <v>5.6757003333333333</v>
      </c>
      <c r="I14" s="82"/>
      <c r="J14" s="82"/>
    </row>
    <row r="15" spans="1:10" ht="13" x14ac:dyDescent="0.25">
      <c r="A15" s="253" t="s">
        <v>204</v>
      </c>
      <c r="B15" s="103" t="s">
        <v>49</v>
      </c>
      <c r="C15" s="103">
        <v>1.92</v>
      </c>
      <c r="D15" s="296">
        <f>INPUTS!C46</f>
        <v>1.05</v>
      </c>
      <c r="E15" s="363">
        <f>C15*D15</f>
        <v>2.016</v>
      </c>
      <c r="F15" s="82"/>
      <c r="I15" s="82"/>
      <c r="J15" s="82"/>
    </row>
    <row r="16" spans="1:10" x14ac:dyDescent="0.25">
      <c r="A16" s="257"/>
      <c r="B16" s="256"/>
      <c r="C16" s="256"/>
      <c r="D16" s="299"/>
      <c r="E16" s="300"/>
      <c r="F16" s="93"/>
      <c r="G16" s="91"/>
      <c r="H16" s="82"/>
      <c r="I16" s="82"/>
      <c r="J16" s="82"/>
    </row>
    <row r="17" spans="1:10" ht="13" x14ac:dyDescent="0.25">
      <c r="A17" s="258"/>
      <c r="B17" s="104"/>
      <c r="C17" s="104"/>
      <c r="D17" s="297"/>
      <c r="E17" s="180">
        <f t="shared" si="0"/>
        <v>0</v>
      </c>
      <c r="F17" s="93"/>
      <c r="G17" s="91"/>
      <c r="H17" s="82"/>
      <c r="I17" s="82"/>
      <c r="J17" s="82"/>
    </row>
    <row r="18" spans="1:10" ht="13" x14ac:dyDescent="0.25">
      <c r="A18" s="72" t="s">
        <v>220</v>
      </c>
      <c r="B18" s="73" t="s">
        <v>12</v>
      </c>
      <c r="C18" s="73">
        <v>1</v>
      </c>
      <c r="D18" s="97">
        <f>INPUTS!C53</f>
        <v>11.73</v>
      </c>
      <c r="E18" s="132">
        <f>C18*D18</f>
        <v>11.73</v>
      </c>
      <c r="F18" s="93"/>
      <c r="G18" s="91"/>
      <c r="H18" s="82"/>
      <c r="I18" s="82"/>
      <c r="J18" s="82"/>
    </row>
    <row r="19" spans="1:10" ht="13" x14ac:dyDescent="0.25">
      <c r="A19" s="72"/>
      <c r="B19" s="73"/>
      <c r="C19" s="73"/>
      <c r="D19" s="136"/>
      <c r="E19" s="135">
        <f t="shared" si="0"/>
        <v>0</v>
      </c>
      <c r="F19" s="82"/>
      <c r="G19" s="82"/>
      <c r="H19" s="82"/>
      <c r="I19" s="82"/>
      <c r="J19" s="82"/>
    </row>
    <row r="20" spans="1:10" ht="13" x14ac:dyDescent="0.25">
      <c r="A20" s="72"/>
      <c r="B20" s="73"/>
      <c r="C20" s="95"/>
      <c r="D20" s="96"/>
      <c r="E20" s="135">
        <f t="shared" si="0"/>
        <v>0</v>
      </c>
      <c r="F20" s="93"/>
      <c r="G20" s="91"/>
      <c r="H20" s="82"/>
      <c r="I20" s="82"/>
      <c r="J20" s="82"/>
    </row>
    <row r="21" spans="1:10" ht="13" x14ac:dyDescent="0.25">
      <c r="A21" s="72" t="s">
        <v>22</v>
      </c>
      <c r="B21" s="97">
        <f>SUM(E6:E15)</f>
        <v>178.41599999999997</v>
      </c>
      <c r="C21" s="73">
        <v>0.5</v>
      </c>
      <c r="D21" s="98">
        <v>8.5000000000000006E-2</v>
      </c>
      <c r="E21" s="132">
        <f>B21*C21*D21</f>
        <v>7.582679999999999</v>
      </c>
      <c r="F21" s="93"/>
      <c r="G21" s="91"/>
      <c r="H21" s="82"/>
      <c r="I21" s="82"/>
      <c r="J21" s="82"/>
    </row>
    <row r="22" spans="1:10" ht="13" x14ac:dyDescent="0.25">
      <c r="A22" s="137"/>
      <c r="B22" s="138"/>
      <c r="C22" s="139"/>
      <c r="D22" s="140"/>
      <c r="E22" s="141"/>
      <c r="F22" s="93"/>
      <c r="G22" s="91"/>
      <c r="H22" s="82"/>
      <c r="I22" s="82"/>
      <c r="J22" s="82"/>
    </row>
    <row r="23" spans="1:10" ht="13.5" thickBot="1" x14ac:dyDescent="0.3">
      <c r="A23" s="142" t="s">
        <v>23</v>
      </c>
      <c r="B23" s="99"/>
      <c r="C23" s="99"/>
      <c r="D23" s="100"/>
      <c r="E23" s="143">
        <f>SUM(E5:E21)</f>
        <v>197.72867999999997</v>
      </c>
      <c r="F23" s="82"/>
      <c r="G23" s="82"/>
      <c r="H23" s="82"/>
      <c r="I23" s="82"/>
      <c r="J23" s="82"/>
    </row>
    <row r="24" spans="1:10" ht="13" x14ac:dyDescent="0.25">
      <c r="A24" s="144" t="s">
        <v>24</v>
      </c>
      <c r="B24" s="101"/>
      <c r="C24" s="102"/>
      <c r="D24" s="101"/>
      <c r="E24" s="145"/>
      <c r="F24" s="82"/>
      <c r="G24" s="82"/>
      <c r="H24" s="82"/>
      <c r="I24" s="82"/>
      <c r="J24" s="82"/>
    </row>
    <row r="25" spans="1:10" ht="13" x14ac:dyDescent="0.25">
      <c r="A25" s="72" t="s">
        <v>43</v>
      </c>
      <c r="B25" s="73" t="s">
        <v>12</v>
      </c>
      <c r="C25" s="73">
        <v>1</v>
      </c>
      <c r="D25" s="97">
        <f>INPUTS!C62</f>
        <v>8.57</v>
      </c>
      <c r="E25" s="132">
        <f>D25*C25</f>
        <v>8.57</v>
      </c>
      <c r="F25" s="82"/>
      <c r="G25" s="82"/>
      <c r="H25" s="82"/>
      <c r="I25" s="82"/>
      <c r="J25" s="82"/>
    </row>
    <row r="26" spans="1:10" ht="13" x14ac:dyDescent="0.25">
      <c r="A26" s="259" t="s">
        <v>122</v>
      </c>
      <c r="B26" s="73" t="s">
        <v>12</v>
      </c>
      <c r="C26" s="73">
        <v>1</v>
      </c>
      <c r="D26" s="97">
        <f>INPUTS!C74</f>
        <v>20.329999999999998</v>
      </c>
      <c r="E26" s="132">
        <f>D26*C26</f>
        <v>20.329999999999998</v>
      </c>
      <c r="F26" s="82"/>
      <c r="G26" s="82"/>
      <c r="H26" s="82"/>
      <c r="I26" s="82"/>
      <c r="J26" s="82"/>
    </row>
    <row r="27" spans="1:10" ht="13" x14ac:dyDescent="0.25">
      <c r="A27" s="72" t="s">
        <v>30</v>
      </c>
      <c r="B27" s="73" t="s">
        <v>12</v>
      </c>
      <c r="C27" s="73">
        <v>3</v>
      </c>
      <c r="D27" s="97">
        <f>INPUTS!C67</f>
        <v>9.42</v>
      </c>
      <c r="E27" s="132">
        <f>D27*C27</f>
        <v>28.259999999999998</v>
      </c>
      <c r="F27" s="82"/>
      <c r="G27" s="82"/>
      <c r="H27" s="82"/>
      <c r="I27" s="82"/>
      <c r="J27" s="82"/>
    </row>
    <row r="28" spans="1:10" ht="13" x14ac:dyDescent="0.25">
      <c r="A28" s="72" t="s">
        <v>31</v>
      </c>
      <c r="B28" s="73" t="s">
        <v>12</v>
      </c>
      <c r="C28" s="73">
        <v>1</v>
      </c>
      <c r="D28" s="97">
        <f>INPUTS!C78</f>
        <v>34.94</v>
      </c>
      <c r="E28" s="132">
        <f>D28*C28</f>
        <v>34.94</v>
      </c>
      <c r="F28" s="82"/>
      <c r="G28" s="82"/>
      <c r="H28" s="82"/>
      <c r="I28" s="82"/>
      <c r="J28" s="82"/>
    </row>
    <row r="29" spans="1:10" ht="13" x14ac:dyDescent="0.25">
      <c r="A29" s="72" t="s">
        <v>32</v>
      </c>
      <c r="B29" s="73" t="s">
        <v>7</v>
      </c>
      <c r="C29" s="73">
        <f>+C4</f>
        <v>60</v>
      </c>
      <c r="D29" s="97">
        <f>INPUTS!C80</f>
        <v>0.19</v>
      </c>
      <c r="E29" s="132">
        <f>D29*C29</f>
        <v>11.4</v>
      </c>
      <c r="F29" s="82"/>
      <c r="G29" s="82"/>
      <c r="H29" s="82"/>
      <c r="I29" s="82"/>
      <c r="J29" s="82"/>
    </row>
    <row r="30" spans="1:10" ht="13" x14ac:dyDescent="0.25">
      <c r="A30" s="146" t="s">
        <v>68</v>
      </c>
      <c r="B30" s="147">
        <f>SUM(E25:E27)</f>
        <v>57.16</v>
      </c>
      <c r="C30" s="148">
        <v>0.5</v>
      </c>
      <c r="D30" s="98">
        <v>8.5000000000000006E-2</v>
      </c>
      <c r="E30" s="295">
        <f>B30*C30*D30</f>
        <v>2.4293</v>
      </c>
      <c r="F30" s="82"/>
      <c r="G30" s="82"/>
      <c r="H30" s="82"/>
      <c r="I30" s="82"/>
      <c r="J30" s="82"/>
    </row>
    <row r="31" spans="1:10" ht="13" x14ac:dyDescent="0.25">
      <c r="A31" s="72"/>
      <c r="B31" s="73"/>
      <c r="C31" s="73"/>
      <c r="D31" s="94"/>
      <c r="E31" s="135">
        <f>D31*C31</f>
        <v>0</v>
      </c>
      <c r="F31" s="82"/>
      <c r="G31" s="82"/>
      <c r="H31" s="82"/>
      <c r="I31" s="82"/>
      <c r="J31" s="82"/>
    </row>
    <row r="32" spans="1:10" ht="13" x14ac:dyDescent="0.25">
      <c r="A32" s="72"/>
      <c r="B32" s="73"/>
      <c r="C32" s="73"/>
      <c r="D32" s="94"/>
      <c r="E32" s="135">
        <f>D32*C32</f>
        <v>0</v>
      </c>
      <c r="F32" s="82"/>
      <c r="G32" s="82"/>
      <c r="H32" s="82"/>
      <c r="I32" s="82"/>
      <c r="J32" s="82"/>
    </row>
    <row r="33" spans="1:13" ht="13" x14ac:dyDescent="0.25">
      <c r="A33" s="72" t="s">
        <v>33</v>
      </c>
      <c r="B33" s="73" t="s">
        <v>12</v>
      </c>
      <c r="C33" s="73">
        <v>1</v>
      </c>
      <c r="D33" s="97">
        <f>INPUTS!C81</f>
        <v>98</v>
      </c>
      <c r="E33" s="132">
        <f>D33*C33</f>
        <v>98</v>
      </c>
      <c r="F33" s="82"/>
      <c r="G33" s="82"/>
      <c r="H33" s="82"/>
      <c r="I33" s="82"/>
      <c r="J33" s="82"/>
    </row>
    <row r="34" spans="1:13" ht="13.5" thickBot="1" x14ac:dyDescent="0.3">
      <c r="A34" s="149" t="s">
        <v>34</v>
      </c>
      <c r="B34" s="105"/>
      <c r="C34" s="105"/>
      <c r="D34" s="109"/>
      <c r="E34" s="150">
        <f>SUM(E25:E33)</f>
        <v>203.92930000000001</v>
      </c>
      <c r="F34" s="82"/>
      <c r="G34" s="82"/>
      <c r="H34" s="82"/>
      <c r="I34" s="82"/>
      <c r="J34" s="82"/>
    </row>
    <row r="35" spans="1:13" ht="13.5" thickTop="1" x14ac:dyDescent="0.25">
      <c r="A35" s="128" t="s">
        <v>35</v>
      </c>
      <c r="B35" s="84"/>
      <c r="C35" s="84"/>
      <c r="D35" s="107"/>
      <c r="E35" s="151">
        <f>E23+E34</f>
        <v>401.65797999999995</v>
      </c>
      <c r="F35" s="82"/>
      <c r="G35" s="91"/>
      <c r="H35" s="82"/>
      <c r="I35" s="82"/>
      <c r="J35" s="82"/>
    </row>
    <row r="36" spans="1:13" ht="13.5" thickBot="1" x14ac:dyDescent="0.3">
      <c r="A36" s="149" t="s">
        <v>36</v>
      </c>
      <c r="B36" s="105"/>
      <c r="C36" s="108"/>
      <c r="D36" s="109"/>
      <c r="E36" s="151">
        <f>+E4-E23-E34</f>
        <v>340.54201999999998</v>
      </c>
      <c r="F36" s="93"/>
      <c r="G36" s="91"/>
      <c r="H36" s="82"/>
      <c r="I36" s="82"/>
      <c r="J36" s="82"/>
    </row>
    <row r="37" spans="1:13" ht="13.5" thickTop="1" x14ac:dyDescent="0.25">
      <c r="A37" s="152"/>
      <c r="B37" s="110"/>
      <c r="C37" s="111"/>
      <c r="D37" s="112" t="s">
        <v>200</v>
      </c>
      <c r="E37" s="153"/>
      <c r="F37" s="82"/>
      <c r="G37" s="82"/>
      <c r="H37" s="82"/>
      <c r="I37" s="82"/>
      <c r="J37" s="82"/>
    </row>
    <row r="38" spans="1:13" ht="13" x14ac:dyDescent="0.25">
      <c r="A38" s="154" t="s">
        <v>37</v>
      </c>
      <c r="B38" s="113" t="s">
        <v>195</v>
      </c>
      <c r="C38" s="114">
        <f>D38*0.88</f>
        <v>10.8856</v>
      </c>
      <c r="D38" s="131">
        <f>+D4</f>
        <v>12.37</v>
      </c>
      <c r="E38" s="155">
        <f>D4*1.12</f>
        <v>13.8544</v>
      </c>
      <c r="F38" s="82"/>
      <c r="G38" s="82"/>
      <c r="H38" s="82"/>
      <c r="I38" s="82"/>
      <c r="J38" s="82"/>
    </row>
    <row r="39" spans="1:13" ht="13" x14ac:dyDescent="0.25">
      <c r="A39" s="154" t="s">
        <v>38</v>
      </c>
      <c r="B39" s="115">
        <f>B40*0.75</f>
        <v>45</v>
      </c>
      <c r="C39" s="87">
        <f>C38*B39-E35</f>
        <v>88.19402000000008</v>
      </c>
      <c r="D39" s="87">
        <f>D38*B39-E35</f>
        <v>154.99202000000002</v>
      </c>
      <c r="E39" s="151">
        <f>E38*B39-E35</f>
        <v>221.79002000000003</v>
      </c>
      <c r="F39" s="82"/>
      <c r="G39" s="82"/>
      <c r="H39" s="82"/>
      <c r="I39" s="82"/>
      <c r="J39" s="82"/>
    </row>
    <row r="40" spans="1:13" ht="13" x14ac:dyDescent="0.25">
      <c r="A40" s="154" t="s">
        <v>39</v>
      </c>
      <c r="B40" s="115">
        <f>+C4</f>
        <v>60</v>
      </c>
      <c r="C40" s="87">
        <f>C38*B40-E35</f>
        <v>251.47802000000001</v>
      </c>
      <c r="D40" s="87">
        <f>D38*B40-E35</f>
        <v>340.54201999999998</v>
      </c>
      <c r="E40" s="151">
        <f>E38*B40-E35</f>
        <v>429.60602000000006</v>
      </c>
      <c r="F40" s="82"/>
      <c r="G40" s="82"/>
      <c r="H40" s="82"/>
      <c r="I40" s="82"/>
      <c r="J40" s="82"/>
    </row>
    <row r="41" spans="1:13" ht="13.5" thickBot="1" x14ac:dyDescent="0.3">
      <c r="A41" s="156"/>
      <c r="B41" s="157">
        <f>B40*1.25</f>
        <v>75</v>
      </c>
      <c r="C41" s="158">
        <f>C38*B41-E35</f>
        <v>414.76202000000001</v>
      </c>
      <c r="D41" s="158">
        <f>D38*B41-E35</f>
        <v>526.09201999999993</v>
      </c>
      <c r="E41" s="159">
        <f>E38*B41-E35</f>
        <v>637.42201999999997</v>
      </c>
      <c r="F41" s="82"/>
      <c r="G41" s="82"/>
      <c r="H41" s="82"/>
      <c r="I41" s="82"/>
      <c r="J41" s="82"/>
    </row>
    <row r="42" spans="1:13" s="76" customFormat="1" ht="13" x14ac:dyDescent="0.25">
      <c r="A42" s="117" t="s">
        <v>51</v>
      </c>
      <c r="B42" s="116"/>
      <c r="C42" s="116"/>
      <c r="D42" s="116"/>
      <c r="E42" s="116"/>
      <c r="F42" s="116"/>
      <c r="G42" s="116"/>
      <c r="H42" s="116"/>
      <c r="I42" s="116"/>
      <c r="J42" s="116"/>
      <c r="K42" s="116"/>
      <c r="L42" s="116"/>
      <c r="M42" s="116"/>
    </row>
    <row r="43" spans="1:13" s="76" customFormat="1" ht="13" x14ac:dyDescent="0.25">
      <c r="A43" s="116" t="s">
        <v>105</v>
      </c>
      <c r="B43" s="116"/>
      <c r="C43" s="116"/>
      <c r="D43" s="116"/>
      <c r="E43" s="116"/>
      <c r="F43" s="119"/>
      <c r="G43" s="118"/>
      <c r="H43" s="116"/>
      <c r="I43" s="116"/>
      <c r="J43" s="116"/>
      <c r="K43" s="116"/>
      <c r="L43" s="116"/>
      <c r="M43" s="116"/>
    </row>
    <row r="44" spans="1:13" s="76" customFormat="1" ht="13" x14ac:dyDescent="0.25">
      <c r="A44" s="116" t="s">
        <v>106</v>
      </c>
      <c r="B44" s="116"/>
      <c r="C44" s="116"/>
      <c r="D44" s="116"/>
      <c r="E44" s="116"/>
      <c r="F44" s="119"/>
      <c r="G44" s="118"/>
      <c r="H44" s="116"/>
      <c r="I44" s="116"/>
      <c r="J44" s="116"/>
      <c r="K44" s="116"/>
      <c r="L44" s="116"/>
      <c r="M44" s="116"/>
    </row>
    <row r="45" spans="1:13" s="76" customFormat="1" ht="13" x14ac:dyDescent="0.25">
      <c r="A45" s="116" t="s">
        <v>46</v>
      </c>
      <c r="B45" s="116"/>
      <c r="C45" s="116"/>
      <c r="D45" s="116"/>
      <c r="E45" s="116"/>
      <c r="F45" s="116"/>
      <c r="G45" s="118"/>
      <c r="H45" s="116"/>
      <c r="I45" s="116"/>
      <c r="J45" s="116"/>
      <c r="K45" s="116"/>
      <c r="L45" s="116"/>
      <c r="M45" s="116"/>
    </row>
    <row r="46" spans="1:13" s="76" customFormat="1" ht="13" x14ac:dyDescent="0.25">
      <c r="A46" s="116" t="s">
        <v>216</v>
      </c>
      <c r="B46" s="116"/>
      <c r="C46" s="116"/>
      <c r="D46" s="116"/>
      <c r="E46" s="116"/>
      <c r="F46" s="116"/>
      <c r="G46" s="118"/>
      <c r="H46" s="116"/>
      <c r="I46" s="116"/>
      <c r="J46" s="116"/>
      <c r="K46" s="116"/>
      <c r="L46" s="116"/>
      <c r="M46" s="116"/>
    </row>
    <row r="47" spans="1:13" s="76" customFormat="1" ht="13" x14ac:dyDescent="0.25">
      <c r="A47" s="120" t="s">
        <v>201</v>
      </c>
      <c r="B47" s="116"/>
      <c r="C47" s="116"/>
      <c r="D47" s="116"/>
      <c r="E47" s="116"/>
      <c r="F47" s="119"/>
      <c r="G47" s="118"/>
      <c r="H47" s="116"/>
      <c r="I47" s="116"/>
      <c r="J47" s="116"/>
      <c r="K47" s="116"/>
      <c r="L47" s="116"/>
      <c r="M47" s="116"/>
    </row>
    <row r="48" spans="1:13" x14ac:dyDescent="0.25">
      <c r="A48" s="82"/>
      <c r="B48" s="82"/>
      <c r="C48" s="82"/>
      <c r="D48" s="82"/>
      <c r="E48" s="82"/>
      <c r="F48" s="93"/>
      <c r="G48" s="91"/>
      <c r="H48" s="82"/>
      <c r="I48" s="82"/>
      <c r="J48" s="82"/>
      <c r="K48" s="82"/>
      <c r="L48" s="82"/>
      <c r="M48" s="82"/>
    </row>
    <row r="49" spans="1:13" x14ac:dyDescent="0.25">
      <c r="A49" s="82"/>
      <c r="B49" s="82"/>
      <c r="C49" s="82"/>
      <c r="D49" s="82"/>
      <c r="E49" s="82"/>
      <c r="F49" s="82"/>
      <c r="G49" s="91"/>
      <c r="H49" s="82"/>
      <c r="I49" s="82"/>
      <c r="J49" s="82"/>
      <c r="K49" s="82"/>
      <c r="L49" s="82"/>
      <c r="M49" s="82"/>
    </row>
    <row r="50" spans="1:13" x14ac:dyDescent="0.25">
      <c r="A50" s="82"/>
      <c r="B50" s="82"/>
      <c r="C50" s="82"/>
      <c r="D50" s="82"/>
      <c r="E50" s="82"/>
      <c r="F50" s="82"/>
      <c r="G50" s="82"/>
      <c r="H50" s="82"/>
      <c r="I50" s="82"/>
      <c r="J50" s="82"/>
      <c r="K50" s="82"/>
      <c r="L50" s="82"/>
      <c r="M50" s="82"/>
    </row>
    <row r="51" spans="1:13" x14ac:dyDescent="0.25">
      <c r="A51" s="82"/>
      <c r="B51" s="82"/>
      <c r="C51" s="82"/>
      <c r="D51" s="82"/>
      <c r="E51" s="82"/>
      <c r="F51" s="82"/>
      <c r="G51" s="82"/>
      <c r="H51" s="82"/>
      <c r="I51" s="82"/>
      <c r="J51" s="82"/>
      <c r="K51" s="82"/>
      <c r="L51" s="82"/>
      <c r="M51" s="82"/>
    </row>
    <row r="52" spans="1:13" x14ac:dyDescent="0.25">
      <c r="A52" s="82"/>
      <c r="B52" s="82"/>
      <c r="C52" s="82"/>
      <c r="D52" s="82"/>
      <c r="E52" s="82"/>
      <c r="F52" s="82"/>
      <c r="G52" s="82"/>
      <c r="H52" s="82"/>
      <c r="I52" s="82"/>
      <c r="J52" s="82"/>
      <c r="K52" s="82"/>
      <c r="L52" s="82"/>
      <c r="M52" s="82"/>
    </row>
    <row r="53" spans="1:13" x14ac:dyDescent="0.25">
      <c r="A53" s="82"/>
      <c r="B53" s="82"/>
      <c r="C53" s="82"/>
      <c r="D53" s="82"/>
      <c r="E53" s="82"/>
      <c r="F53" s="82"/>
      <c r="G53" s="82"/>
      <c r="H53" s="82"/>
      <c r="I53" s="82"/>
      <c r="J53" s="82"/>
      <c r="K53" s="82"/>
      <c r="L53" s="82"/>
      <c r="M53" s="82"/>
    </row>
    <row r="54" spans="1:13" x14ac:dyDescent="0.25">
      <c r="A54" s="82"/>
      <c r="B54" s="82"/>
      <c r="C54" s="82"/>
      <c r="D54" s="82"/>
      <c r="E54" s="82"/>
      <c r="F54" s="82"/>
      <c r="G54" s="82"/>
      <c r="H54" s="82"/>
      <c r="I54" s="82"/>
      <c r="J54" s="82"/>
      <c r="K54" s="82"/>
      <c r="L54" s="82"/>
      <c r="M54" s="82"/>
    </row>
    <row r="55" spans="1:13" x14ac:dyDescent="0.25">
      <c r="A55" s="82"/>
      <c r="B55" s="82"/>
      <c r="C55" s="82"/>
      <c r="D55" s="82"/>
      <c r="E55" s="82"/>
      <c r="F55" s="82"/>
      <c r="G55" s="82"/>
      <c r="H55" s="82"/>
      <c r="I55" s="82"/>
      <c r="J55" s="82"/>
      <c r="K55" s="82"/>
      <c r="L55" s="82"/>
      <c r="M55" s="82"/>
    </row>
    <row r="56" spans="1:13" x14ac:dyDescent="0.25">
      <c r="A56" s="82"/>
      <c r="B56" s="82"/>
      <c r="C56" s="82"/>
      <c r="D56" s="82"/>
      <c r="E56" s="82"/>
      <c r="F56" s="82"/>
      <c r="G56" s="82"/>
      <c r="H56" s="82"/>
      <c r="I56" s="82"/>
      <c r="J56" s="82"/>
    </row>
    <row r="57" spans="1:13" x14ac:dyDescent="0.25">
      <c r="A57" s="82"/>
      <c r="B57" s="82"/>
      <c r="C57" s="82"/>
      <c r="D57" s="82"/>
      <c r="E57" s="82"/>
      <c r="F57" s="82"/>
      <c r="G57" s="82"/>
      <c r="H57" s="82"/>
      <c r="I57" s="82"/>
      <c r="J57" s="82"/>
    </row>
    <row r="58" spans="1:13" x14ac:dyDescent="0.25">
      <c r="A58" s="82"/>
      <c r="B58" s="82"/>
      <c r="C58" s="82"/>
      <c r="D58" s="82"/>
      <c r="E58" s="82"/>
      <c r="F58" s="82"/>
      <c r="G58" s="82"/>
      <c r="H58" s="82"/>
      <c r="I58" s="82"/>
      <c r="J58" s="82"/>
    </row>
    <row r="59" spans="1:13" x14ac:dyDescent="0.25">
      <c r="A59" s="82"/>
      <c r="B59" s="82"/>
      <c r="C59" s="82"/>
      <c r="D59" s="82"/>
      <c r="E59" s="82"/>
      <c r="F59" s="82"/>
      <c r="G59" s="82"/>
      <c r="H59" s="82"/>
      <c r="I59" s="82"/>
      <c r="J59" s="82"/>
    </row>
    <row r="60" spans="1:13" x14ac:dyDescent="0.25">
      <c r="A60" s="82"/>
      <c r="B60" s="82"/>
      <c r="C60" s="82"/>
      <c r="D60" s="82"/>
      <c r="E60" s="82"/>
      <c r="F60" s="82"/>
      <c r="G60" s="82"/>
      <c r="H60" s="82"/>
      <c r="I60" s="82"/>
      <c r="J60" s="82"/>
    </row>
    <row r="61" spans="1:13" x14ac:dyDescent="0.25">
      <c r="A61" s="82"/>
      <c r="B61" s="82"/>
      <c r="C61" s="82"/>
      <c r="D61" s="82"/>
      <c r="E61" s="82"/>
      <c r="F61" s="82"/>
      <c r="G61" s="82"/>
      <c r="H61" s="82"/>
      <c r="I61" s="82"/>
      <c r="J61" s="82"/>
    </row>
    <row r="62" spans="1:13" x14ac:dyDescent="0.25">
      <c r="A62" s="82"/>
      <c r="B62" s="82"/>
      <c r="C62" s="82"/>
      <c r="D62" s="82"/>
      <c r="E62" s="82"/>
      <c r="F62" s="82"/>
      <c r="G62" s="82"/>
      <c r="H62" s="82"/>
      <c r="I62" s="82"/>
      <c r="J62" s="82"/>
    </row>
    <row r="63" spans="1:13" x14ac:dyDescent="0.25">
      <c r="A63" s="82"/>
      <c r="B63" s="82"/>
      <c r="C63" s="82"/>
      <c r="D63" s="82"/>
      <c r="E63" s="82"/>
      <c r="F63" s="82"/>
      <c r="G63" s="82"/>
      <c r="H63" s="82"/>
      <c r="I63" s="82"/>
      <c r="J63" s="82"/>
    </row>
    <row r="64" spans="1:13" x14ac:dyDescent="0.25">
      <c r="A64" s="82"/>
      <c r="B64" s="82"/>
      <c r="C64" s="82"/>
      <c r="D64" s="82"/>
      <c r="E64" s="82"/>
      <c r="F64" s="82"/>
      <c r="G64" s="82"/>
      <c r="H64" s="82"/>
      <c r="I64" s="82"/>
      <c r="J64" s="82"/>
    </row>
    <row r="65" spans="1:10" x14ac:dyDescent="0.25">
      <c r="A65" s="82"/>
      <c r="B65" s="82"/>
      <c r="C65" s="82"/>
      <c r="D65" s="82"/>
      <c r="E65" s="82"/>
      <c r="F65" s="82"/>
      <c r="G65" s="82"/>
      <c r="H65" s="82"/>
      <c r="I65" s="82"/>
      <c r="J65" s="82"/>
    </row>
    <row r="66" spans="1:10" x14ac:dyDescent="0.25">
      <c r="A66" s="82"/>
      <c r="B66" s="82"/>
      <c r="C66" s="82"/>
      <c r="D66" s="82"/>
      <c r="E66" s="82"/>
    </row>
    <row r="67" spans="1:10" x14ac:dyDescent="0.25">
      <c r="A67" s="82"/>
      <c r="B67" s="82"/>
      <c r="C67" s="82"/>
      <c r="D67" s="82"/>
      <c r="E67" s="82"/>
    </row>
    <row r="68" spans="1:10" x14ac:dyDescent="0.25">
      <c r="A68" s="82"/>
      <c r="B68" s="82"/>
      <c r="C68" s="82"/>
      <c r="D68" s="82"/>
      <c r="E68" s="82"/>
    </row>
    <row r="69" spans="1:10" x14ac:dyDescent="0.25">
      <c r="A69" s="82"/>
      <c r="B69" s="82"/>
      <c r="C69" s="82"/>
      <c r="D69" s="82"/>
      <c r="E69" s="82"/>
    </row>
    <row r="70" spans="1:10" x14ac:dyDescent="0.25">
      <c r="A70" s="82"/>
      <c r="B70" s="82"/>
      <c r="C70" s="82"/>
      <c r="D70" s="82"/>
      <c r="E70" s="82"/>
    </row>
    <row r="71" spans="1:10" x14ac:dyDescent="0.25">
      <c r="A71" s="82"/>
      <c r="B71" s="82"/>
      <c r="C71" s="82"/>
      <c r="D71" s="82"/>
      <c r="E71" s="82"/>
    </row>
    <row r="72" spans="1:10" x14ac:dyDescent="0.25">
      <c r="A72" s="82"/>
      <c r="B72" s="82"/>
      <c r="C72" s="82"/>
      <c r="D72" s="82"/>
      <c r="E72" s="82"/>
    </row>
    <row r="73" spans="1:10" x14ac:dyDescent="0.25">
      <c r="A73" s="82"/>
      <c r="B73" s="82"/>
      <c r="C73" s="82"/>
      <c r="D73" s="82"/>
      <c r="E73" s="82"/>
    </row>
    <row r="74" spans="1:10" x14ac:dyDescent="0.25">
      <c r="A74" s="82"/>
      <c r="B74" s="82"/>
      <c r="C74" s="82"/>
      <c r="D74" s="82"/>
      <c r="E74" s="82"/>
    </row>
    <row r="75" spans="1:10" x14ac:dyDescent="0.25">
      <c r="A75" s="82"/>
      <c r="B75" s="82"/>
      <c r="C75" s="82"/>
      <c r="D75" s="82"/>
      <c r="E75" s="82"/>
    </row>
    <row r="76" spans="1:10" x14ac:dyDescent="0.25">
      <c r="A76" s="82"/>
      <c r="B76" s="82"/>
      <c r="C76" s="82"/>
      <c r="D76" s="82"/>
      <c r="E76" s="82"/>
    </row>
    <row r="77" spans="1:10" x14ac:dyDescent="0.25">
      <c r="A77" s="82"/>
      <c r="B77" s="82"/>
      <c r="C77" s="82"/>
      <c r="D77" s="82"/>
      <c r="E77" s="82"/>
    </row>
    <row r="78" spans="1:10" x14ac:dyDescent="0.25">
      <c r="A78" s="82"/>
      <c r="B78" s="82"/>
      <c r="C78" s="82"/>
      <c r="D78" s="82"/>
      <c r="E78" s="82"/>
    </row>
    <row r="79" spans="1:10" x14ac:dyDescent="0.25">
      <c r="A79" s="82"/>
      <c r="B79" s="82"/>
      <c r="C79" s="82"/>
      <c r="D79" s="82"/>
      <c r="E79" s="82"/>
    </row>
    <row r="80" spans="1:10" x14ac:dyDescent="0.25">
      <c r="A80" s="82"/>
      <c r="B80" s="82"/>
      <c r="C80" s="82"/>
      <c r="D80" s="82"/>
      <c r="E80" s="82"/>
    </row>
    <row r="81" spans="1:5" x14ac:dyDescent="0.25">
      <c r="A81" s="82"/>
      <c r="B81" s="82"/>
      <c r="C81" s="82"/>
      <c r="D81" s="82"/>
      <c r="E81" s="82"/>
    </row>
    <row r="82" spans="1:5" x14ac:dyDescent="0.25">
      <c r="A82" s="82"/>
      <c r="B82" s="82"/>
      <c r="C82" s="82"/>
      <c r="D82" s="82"/>
      <c r="E82" s="82"/>
    </row>
    <row r="83" spans="1:5" x14ac:dyDescent="0.25">
      <c r="A83" s="82"/>
      <c r="B83" s="82"/>
      <c r="C83" s="82"/>
      <c r="D83" s="82"/>
      <c r="E83" s="82"/>
    </row>
    <row r="84" spans="1:5" x14ac:dyDescent="0.25">
      <c r="A84" s="82"/>
      <c r="B84" s="82"/>
      <c r="C84" s="82"/>
      <c r="D84" s="82"/>
      <c r="E84" s="82"/>
    </row>
    <row r="85" spans="1:5" x14ac:dyDescent="0.25">
      <c r="A85" s="82"/>
      <c r="B85" s="82"/>
      <c r="C85" s="82"/>
      <c r="D85" s="82"/>
      <c r="E85" s="82"/>
    </row>
    <row r="86" spans="1:5" x14ac:dyDescent="0.25">
      <c r="A86" s="82"/>
      <c r="B86" s="82"/>
      <c r="C86" s="82"/>
      <c r="D86" s="82"/>
      <c r="E86" s="82"/>
    </row>
    <row r="87" spans="1:5" x14ac:dyDescent="0.25">
      <c r="A87" s="82"/>
      <c r="B87" s="82"/>
      <c r="C87" s="82"/>
      <c r="D87" s="82"/>
      <c r="E87" s="82"/>
    </row>
    <row r="88" spans="1:5" x14ac:dyDescent="0.25">
      <c r="A88" s="82"/>
      <c r="B88" s="82"/>
      <c r="C88" s="82"/>
      <c r="D88" s="82"/>
      <c r="E88" s="82"/>
    </row>
    <row r="89" spans="1:5" x14ac:dyDescent="0.25">
      <c r="A89" s="82"/>
      <c r="B89" s="82"/>
      <c r="C89" s="82"/>
      <c r="D89" s="82"/>
      <c r="E89" s="82"/>
    </row>
    <row r="119" spans="4:4" x14ac:dyDescent="0.25">
      <c r="D119" s="121"/>
    </row>
    <row r="154" spans="11:11" x14ac:dyDescent="0.25">
      <c r="K154" s="121"/>
    </row>
    <row r="155" spans="11:11" x14ac:dyDescent="0.25">
      <c r="K155" s="121"/>
    </row>
    <row r="156" spans="11:11" x14ac:dyDescent="0.25">
      <c r="K156" s="121"/>
    </row>
    <row r="186" spans="13:13" x14ac:dyDescent="0.25">
      <c r="M186" s="121"/>
    </row>
    <row r="187" spans="13:13" x14ac:dyDescent="0.25">
      <c r="M187" s="121"/>
    </row>
    <row r="188" spans="13:13" x14ac:dyDescent="0.25">
      <c r="M188" s="121"/>
    </row>
    <row r="189" spans="13:13" x14ac:dyDescent="0.25">
      <c r="M189" s="121"/>
    </row>
    <row r="190" spans="13:13" x14ac:dyDescent="0.25">
      <c r="M190" s="121"/>
    </row>
    <row r="191" spans="13:13" x14ac:dyDescent="0.25">
      <c r="M191" s="121"/>
    </row>
    <row r="192" spans="13:13" x14ac:dyDescent="0.25">
      <c r="M192" s="121"/>
    </row>
    <row r="193" spans="13:13" x14ac:dyDescent="0.25">
      <c r="M193" s="121"/>
    </row>
    <row r="194" spans="13:13" x14ac:dyDescent="0.25">
      <c r="M194" s="121"/>
    </row>
    <row r="195" spans="13:13" x14ac:dyDescent="0.25">
      <c r="M195" s="121"/>
    </row>
    <row r="196" spans="13:13" x14ac:dyDescent="0.25">
      <c r="M196" s="121"/>
    </row>
    <row r="197" spans="13:13" x14ac:dyDescent="0.25">
      <c r="M197" s="121"/>
    </row>
    <row r="198" spans="13:13" x14ac:dyDescent="0.25">
      <c r="M198" s="121"/>
    </row>
    <row r="199" spans="13:13" x14ac:dyDescent="0.25">
      <c r="M199" s="121"/>
    </row>
    <row r="200" spans="13:13" x14ac:dyDescent="0.25">
      <c r="M200" s="121"/>
    </row>
    <row r="201" spans="13:13" x14ac:dyDescent="0.25">
      <c r="M201" s="121"/>
    </row>
    <row r="202" spans="13:13" x14ac:dyDescent="0.25">
      <c r="M202" s="121"/>
    </row>
    <row r="203" spans="13:13" x14ac:dyDescent="0.25">
      <c r="M203" s="121"/>
    </row>
    <row r="204" spans="13:13" x14ac:dyDescent="0.25">
      <c r="M204" s="121"/>
    </row>
    <row r="205" spans="13:13" x14ac:dyDescent="0.25">
      <c r="M205" s="121"/>
    </row>
    <row r="206" spans="13:13" x14ac:dyDescent="0.25">
      <c r="M206" s="121"/>
    </row>
    <row r="207" spans="13:13" x14ac:dyDescent="0.25">
      <c r="M207" s="121"/>
    </row>
    <row r="208" spans="13:13" x14ac:dyDescent="0.25">
      <c r="M208" s="121"/>
    </row>
    <row r="209" spans="13:14" x14ac:dyDescent="0.25">
      <c r="M209" s="121"/>
    </row>
    <row r="210" spans="13:14" x14ac:dyDescent="0.25">
      <c r="M210" s="121"/>
    </row>
    <row r="211" spans="13:14" x14ac:dyDescent="0.25">
      <c r="M211" s="121"/>
    </row>
    <row r="212" spans="13:14" x14ac:dyDescent="0.25">
      <c r="M212" s="121"/>
    </row>
    <row r="213" spans="13:14" x14ac:dyDescent="0.25">
      <c r="M213" s="121"/>
      <c r="N213" s="121"/>
    </row>
    <row r="214" spans="13:14" x14ac:dyDescent="0.25">
      <c r="M214" s="121"/>
    </row>
    <row r="215" spans="13:14" x14ac:dyDescent="0.25">
      <c r="M215" s="121"/>
    </row>
    <row r="216" spans="13:14" x14ac:dyDescent="0.25">
      <c r="M216" s="121"/>
    </row>
    <row r="217" spans="13:14" x14ac:dyDescent="0.25">
      <c r="M217" s="121"/>
    </row>
    <row r="218" spans="13:14" x14ac:dyDescent="0.25">
      <c r="M218" s="121"/>
    </row>
    <row r="219" spans="13:14" x14ac:dyDescent="0.25">
      <c r="M219" s="121"/>
    </row>
    <row r="220" spans="13:14" x14ac:dyDescent="0.25">
      <c r="N220" s="122"/>
    </row>
  </sheetData>
  <phoneticPr fontId="0" type="noConversion"/>
  <pageMargins left="0.75" right="0.75" top="1" bottom="0.75" header="0.3" footer="0.3"/>
  <pageSetup scale="98" orientation="portrait" r:id="rId1"/>
  <headerFooter alignWithMargins="0">
    <oddHeader xml:space="preserve">&amp;R&amp;G     </oddHeader>
    <oddFooter>&amp;C&amp;A</oddFooter>
  </headerFooter>
  <ignoredErrors>
    <ignoredError sqref="E14"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19"/>
  <sheetViews>
    <sheetView zoomScaleNormal="100" workbookViewId="0"/>
  </sheetViews>
  <sheetFormatPr defaultColWidth="12.54296875" defaultRowHeight="12.5" x14ac:dyDescent="0.25"/>
  <cols>
    <col min="1" max="1" width="42.81640625" style="69" customWidth="1"/>
    <col min="2" max="5" width="11.7265625" style="69" customWidth="1"/>
    <col min="6" max="6" width="8.1796875" style="69" customWidth="1"/>
    <col min="7" max="7" width="26.54296875" style="69" customWidth="1"/>
    <col min="8" max="8" width="10.26953125" style="69" customWidth="1"/>
    <col min="9" max="16384" width="12.54296875" style="69"/>
  </cols>
  <sheetData>
    <row r="1" spans="1:10" ht="15.5" thickBot="1" x14ac:dyDescent="0.3">
      <c r="A1" s="125" t="s">
        <v>177</v>
      </c>
      <c r="B1" s="79"/>
      <c r="C1" s="80" t="s">
        <v>128</v>
      </c>
      <c r="D1" s="81"/>
      <c r="E1" s="262">
        <f>INPUTS!C2</f>
        <v>2022</v>
      </c>
      <c r="F1" s="82"/>
      <c r="G1" s="82"/>
      <c r="H1" s="82"/>
      <c r="I1" s="82"/>
      <c r="J1" s="82"/>
    </row>
    <row r="2" spans="1:10" ht="13.5" thickBot="1" x14ac:dyDescent="0.3">
      <c r="A2" s="126" t="s">
        <v>0</v>
      </c>
      <c r="B2" s="83" t="s">
        <v>1</v>
      </c>
      <c r="C2" s="83" t="s">
        <v>2</v>
      </c>
      <c r="D2" s="83" t="s">
        <v>3</v>
      </c>
      <c r="E2" s="127" t="s">
        <v>4</v>
      </c>
      <c r="F2" s="82"/>
      <c r="G2" s="82"/>
      <c r="H2" s="82"/>
      <c r="I2" s="82"/>
      <c r="J2" s="82"/>
    </row>
    <row r="3" spans="1:10" ht="13.5" thickTop="1" x14ac:dyDescent="0.25">
      <c r="A3" s="128" t="s">
        <v>5</v>
      </c>
      <c r="B3" s="84"/>
      <c r="C3" s="84"/>
      <c r="D3" s="84"/>
      <c r="E3" s="129"/>
      <c r="F3" s="82"/>
      <c r="G3" s="82"/>
      <c r="H3" s="82"/>
      <c r="I3" s="82"/>
      <c r="J3" s="82"/>
    </row>
    <row r="4" spans="1:10" ht="13.5" thickBot="1" x14ac:dyDescent="0.3">
      <c r="A4" s="130" t="s">
        <v>47</v>
      </c>
      <c r="B4" s="85" t="s">
        <v>7</v>
      </c>
      <c r="C4" s="85">
        <v>60</v>
      </c>
      <c r="D4" s="131">
        <f>INPUTS!C5</f>
        <v>12.37</v>
      </c>
      <c r="E4" s="132">
        <f>C4*D4</f>
        <v>742.19999999999993</v>
      </c>
      <c r="F4" s="82"/>
      <c r="G4" s="82"/>
      <c r="H4" s="82"/>
      <c r="I4" s="82"/>
      <c r="J4" s="82"/>
    </row>
    <row r="5" spans="1:10" ht="13.5" thickTop="1" x14ac:dyDescent="0.25">
      <c r="A5" s="261" t="s">
        <v>8</v>
      </c>
      <c r="B5" s="84"/>
      <c r="C5" s="84"/>
      <c r="D5" s="133"/>
      <c r="E5" s="134"/>
      <c r="F5" s="82"/>
      <c r="G5" s="82"/>
      <c r="H5" s="82"/>
      <c r="I5" s="82"/>
      <c r="J5" s="82"/>
    </row>
    <row r="6" spans="1:10" ht="13" x14ac:dyDescent="0.25">
      <c r="A6" s="72" t="s">
        <v>9</v>
      </c>
      <c r="B6" s="73" t="s">
        <v>10</v>
      </c>
      <c r="C6" s="89">
        <v>150</v>
      </c>
      <c r="D6" s="97">
        <f>INPUTS!C13</f>
        <v>0.32</v>
      </c>
      <c r="E6" s="132">
        <f>C6*D6</f>
        <v>48</v>
      </c>
      <c r="F6" s="82"/>
      <c r="G6" s="91"/>
      <c r="H6" s="82"/>
      <c r="I6" s="82"/>
      <c r="J6" s="82"/>
    </row>
    <row r="7" spans="1:10" ht="13.5" thickBot="1" x14ac:dyDescent="0.3">
      <c r="A7" s="71" t="s">
        <v>48</v>
      </c>
      <c r="B7" s="73" t="s">
        <v>12</v>
      </c>
      <c r="C7" s="73">
        <v>1</v>
      </c>
      <c r="D7" s="97">
        <f>INPUTS!C50</f>
        <v>0.3</v>
      </c>
      <c r="E7" s="132">
        <f>C7*D7</f>
        <v>0.3</v>
      </c>
      <c r="F7" s="82"/>
      <c r="G7" s="82"/>
      <c r="H7" s="82"/>
      <c r="I7" s="82"/>
      <c r="J7" s="82"/>
    </row>
    <row r="8" spans="1:10" ht="13" x14ac:dyDescent="0.25">
      <c r="A8" s="72"/>
      <c r="B8" s="73"/>
      <c r="C8" s="70"/>
      <c r="D8" s="97"/>
      <c r="E8" s="132"/>
      <c r="F8" s="82"/>
      <c r="G8" s="242" t="s">
        <v>99</v>
      </c>
      <c r="H8" s="243"/>
      <c r="I8" s="82"/>
      <c r="J8" s="82"/>
    </row>
    <row r="9" spans="1:10" ht="13" x14ac:dyDescent="0.25">
      <c r="A9" s="72" t="s">
        <v>15</v>
      </c>
      <c r="B9" s="73" t="s">
        <v>14</v>
      </c>
      <c r="C9" s="73">
        <v>45</v>
      </c>
      <c r="D9" s="97">
        <f>INPUTS!C19</f>
        <v>0.89</v>
      </c>
      <c r="E9" s="132">
        <f t="shared" ref="E9:E15" si="0">C9*D9</f>
        <v>40.049999999999997</v>
      </c>
      <c r="F9" s="93"/>
      <c r="G9" s="244"/>
      <c r="H9" s="245"/>
      <c r="I9" s="82"/>
      <c r="J9" s="82"/>
    </row>
    <row r="10" spans="1:10" ht="13" x14ac:dyDescent="0.25">
      <c r="A10" s="72" t="s">
        <v>16</v>
      </c>
      <c r="B10" s="73" t="s">
        <v>14</v>
      </c>
      <c r="C10" s="73">
        <v>40</v>
      </c>
      <c r="D10" s="97">
        <f>INPUTS!C20</f>
        <v>0.69</v>
      </c>
      <c r="E10" s="132">
        <f t="shared" si="0"/>
        <v>27.599999999999998</v>
      </c>
      <c r="F10" s="93"/>
      <c r="G10" s="246" t="s">
        <v>98</v>
      </c>
      <c r="H10" s="247">
        <f>E34/C4</f>
        <v>6.5930913333333327</v>
      </c>
      <c r="I10" s="82"/>
      <c r="J10" s="82"/>
    </row>
    <row r="11" spans="1:10" ht="13" x14ac:dyDescent="0.25">
      <c r="A11" s="253" t="s">
        <v>17</v>
      </c>
      <c r="B11" s="103" t="s">
        <v>18</v>
      </c>
      <c r="C11" s="103">
        <v>0.5</v>
      </c>
      <c r="D11" s="296">
        <f>INPUTS!C23</f>
        <v>36</v>
      </c>
      <c r="E11" s="160">
        <f t="shared" si="0"/>
        <v>18</v>
      </c>
      <c r="F11" s="93"/>
      <c r="G11" s="246" t="s">
        <v>100</v>
      </c>
      <c r="H11" s="247">
        <f>E22/C4</f>
        <v>3.1942696666666657</v>
      </c>
      <c r="I11" s="82"/>
      <c r="J11" s="82"/>
    </row>
    <row r="12" spans="1:10" ht="13" x14ac:dyDescent="0.25">
      <c r="A12" s="71" t="s">
        <v>194</v>
      </c>
      <c r="B12" s="70" t="s">
        <v>63</v>
      </c>
      <c r="C12" s="70">
        <v>2</v>
      </c>
      <c r="D12" s="274">
        <f>INPUTS!C33</f>
        <v>4.13</v>
      </c>
      <c r="E12" s="294">
        <f t="shared" si="0"/>
        <v>8.26</v>
      </c>
      <c r="F12" s="93"/>
      <c r="G12" s="246" t="s">
        <v>102</v>
      </c>
      <c r="H12" s="247">
        <f>E33/C4</f>
        <v>3.3988216666666671</v>
      </c>
      <c r="I12" s="82"/>
      <c r="J12" s="82"/>
    </row>
    <row r="13" spans="1:10" ht="13" x14ac:dyDescent="0.25">
      <c r="A13" s="254" t="s">
        <v>79</v>
      </c>
      <c r="B13" s="70" t="s">
        <v>63</v>
      </c>
      <c r="C13" s="104">
        <v>1</v>
      </c>
      <c r="D13" s="362">
        <f>INPUTS!C26</f>
        <v>3.19</v>
      </c>
      <c r="E13" s="325">
        <f t="shared" si="0"/>
        <v>3.19</v>
      </c>
      <c r="F13" s="93"/>
      <c r="G13" s="246" t="s">
        <v>103</v>
      </c>
      <c r="H13" s="247">
        <f>H11+H12</f>
        <v>6.5930913333333327</v>
      </c>
      <c r="I13" s="82"/>
      <c r="J13" s="82"/>
    </row>
    <row r="14" spans="1:10" ht="13.5" thickBot="1" x14ac:dyDescent="0.3">
      <c r="A14" s="253" t="s">
        <v>204</v>
      </c>
      <c r="B14" s="103" t="s">
        <v>49</v>
      </c>
      <c r="C14" s="103">
        <v>1.92</v>
      </c>
      <c r="D14" s="296">
        <f>INPUTS!C46</f>
        <v>1.05</v>
      </c>
      <c r="E14" s="363">
        <f t="shared" si="0"/>
        <v>2.016</v>
      </c>
      <c r="F14" s="82"/>
      <c r="G14" s="248" t="s">
        <v>101</v>
      </c>
      <c r="H14" s="249">
        <f>E35/C4</f>
        <v>5.7769086666666665</v>
      </c>
      <c r="I14" s="82"/>
      <c r="J14" s="82"/>
    </row>
    <row r="15" spans="1:10" ht="13" x14ac:dyDescent="0.25">
      <c r="A15" s="71" t="s">
        <v>172</v>
      </c>
      <c r="B15" s="70" t="s">
        <v>63</v>
      </c>
      <c r="C15" s="70">
        <v>1.5</v>
      </c>
      <c r="D15" s="274">
        <f>INPUTS!C30</f>
        <v>8.1300000000000008</v>
      </c>
      <c r="E15" s="294">
        <f t="shared" si="0"/>
        <v>12.195</v>
      </c>
      <c r="F15" s="93"/>
      <c r="G15" s="91"/>
      <c r="H15" s="82"/>
      <c r="I15" s="82"/>
      <c r="J15" s="82"/>
    </row>
    <row r="16" spans="1:10" ht="13" x14ac:dyDescent="0.25">
      <c r="A16" s="72" t="s">
        <v>189</v>
      </c>
      <c r="B16" s="73" t="s">
        <v>62</v>
      </c>
      <c r="C16" s="73">
        <v>1</v>
      </c>
      <c r="D16" s="97">
        <f>INPUTS!C36</f>
        <v>12.25</v>
      </c>
      <c r="E16" s="325">
        <f>C16*D16</f>
        <v>12.25</v>
      </c>
      <c r="F16" s="93"/>
      <c r="G16" s="91"/>
      <c r="H16" s="82"/>
      <c r="I16" s="82"/>
      <c r="J16" s="82"/>
    </row>
    <row r="17" spans="1:10" ht="13" x14ac:dyDescent="0.25">
      <c r="A17" s="71" t="s">
        <v>209</v>
      </c>
      <c r="B17" s="70" t="s">
        <v>14</v>
      </c>
      <c r="C17" s="70">
        <v>2</v>
      </c>
      <c r="D17" s="376">
        <f>INPUTS!C21</f>
        <v>0.9</v>
      </c>
      <c r="E17" s="294">
        <f>C17*D17</f>
        <v>1.8</v>
      </c>
      <c r="F17" s="93"/>
      <c r="G17" s="91"/>
      <c r="H17" s="82"/>
      <c r="I17" s="82"/>
      <c r="J17" s="82"/>
    </row>
    <row r="18" spans="1:10" ht="13" x14ac:dyDescent="0.25">
      <c r="A18" s="72" t="s">
        <v>220</v>
      </c>
      <c r="B18" s="73" t="s">
        <v>12</v>
      </c>
      <c r="C18" s="73">
        <v>1</v>
      </c>
      <c r="D18" s="97">
        <f>INPUTS!C53</f>
        <v>11.73</v>
      </c>
      <c r="E18" s="325">
        <f>C18*D18</f>
        <v>11.73</v>
      </c>
      <c r="F18" s="82"/>
      <c r="G18" s="82"/>
      <c r="H18" s="82"/>
      <c r="I18" s="82"/>
      <c r="J18" s="82"/>
    </row>
    <row r="19" spans="1:10" ht="13" x14ac:dyDescent="0.25">
      <c r="A19" s="72"/>
      <c r="B19" s="73"/>
      <c r="C19" s="95"/>
      <c r="D19" s="96"/>
      <c r="E19" s="325"/>
      <c r="F19" s="93"/>
      <c r="G19" s="91"/>
      <c r="H19" s="82"/>
      <c r="I19" s="82"/>
      <c r="J19" s="82"/>
    </row>
    <row r="20" spans="1:10" ht="13" x14ac:dyDescent="0.25">
      <c r="A20" s="258" t="s">
        <v>22</v>
      </c>
      <c r="B20" s="297">
        <f>SUM(E6:E14)</f>
        <v>147.41599999999997</v>
      </c>
      <c r="C20" s="104">
        <v>0.5</v>
      </c>
      <c r="D20" s="375">
        <v>8.5000000000000006E-2</v>
      </c>
      <c r="E20" s="180">
        <f>B20*C20*D20</f>
        <v>6.2651799999999991</v>
      </c>
      <c r="F20" s="93"/>
      <c r="G20" s="91"/>
      <c r="H20" s="82"/>
      <c r="I20" s="82"/>
      <c r="J20" s="82"/>
    </row>
    <row r="21" spans="1:10" ht="13" x14ac:dyDescent="0.25">
      <c r="A21" s="137"/>
      <c r="B21" s="138"/>
      <c r="C21" s="139"/>
      <c r="D21" s="140"/>
      <c r="E21" s="141"/>
      <c r="F21" s="93"/>
      <c r="G21" s="91"/>
      <c r="H21" s="82"/>
      <c r="I21" s="82"/>
      <c r="J21" s="82"/>
    </row>
    <row r="22" spans="1:10" ht="13.5" thickBot="1" x14ac:dyDescent="0.3">
      <c r="A22" s="142" t="s">
        <v>23</v>
      </c>
      <c r="B22" s="99"/>
      <c r="C22" s="99"/>
      <c r="D22" s="100"/>
      <c r="E22" s="143">
        <f>SUM(E5:E20)</f>
        <v>191.65617999999995</v>
      </c>
      <c r="F22" s="82"/>
      <c r="G22" s="82"/>
      <c r="H22" s="82"/>
      <c r="I22" s="82"/>
      <c r="J22" s="82"/>
    </row>
    <row r="23" spans="1:10" ht="13" x14ac:dyDescent="0.25">
      <c r="A23" s="144" t="s">
        <v>24</v>
      </c>
      <c r="B23" s="101"/>
      <c r="C23" s="102"/>
      <c r="D23" s="101"/>
      <c r="E23" s="145"/>
      <c r="F23" s="82"/>
      <c r="G23" s="82"/>
      <c r="H23" s="82"/>
      <c r="I23" s="82"/>
      <c r="J23" s="82"/>
    </row>
    <row r="24" spans="1:10" ht="13" x14ac:dyDescent="0.25">
      <c r="A24" s="72" t="s">
        <v>43</v>
      </c>
      <c r="B24" s="73" t="s">
        <v>12</v>
      </c>
      <c r="C24" s="73">
        <v>1</v>
      </c>
      <c r="D24" s="97">
        <f>INPUTS!C62</f>
        <v>8.57</v>
      </c>
      <c r="E24" s="132">
        <f>D24*C24</f>
        <v>8.57</v>
      </c>
      <c r="F24" s="82"/>
      <c r="G24" s="82"/>
      <c r="H24" s="82"/>
      <c r="I24" s="82"/>
      <c r="J24" s="82"/>
    </row>
    <row r="25" spans="1:10" ht="13" x14ac:dyDescent="0.25">
      <c r="A25" s="259" t="s">
        <v>122</v>
      </c>
      <c r="B25" s="73" t="s">
        <v>12</v>
      </c>
      <c r="C25" s="73">
        <v>1</v>
      </c>
      <c r="D25" s="97">
        <f>INPUTS!C74</f>
        <v>20.329999999999998</v>
      </c>
      <c r="E25" s="132">
        <f>D25*C25</f>
        <v>20.329999999999998</v>
      </c>
      <c r="F25" s="82"/>
      <c r="G25" s="82"/>
      <c r="H25" s="82"/>
      <c r="I25" s="82"/>
      <c r="J25" s="82"/>
    </row>
    <row r="26" spans="1:10" ht="13" x14ac:dyDescent="0.25">
      <c r="A26" s="72" t="s">
        <v>30</v>
      </c>
      <c r="B26" s="73" t="s">
        <v>12</v>
      </c>
      <c r="C26" s="73">
        <v>3</v>
      </c>
      <c r="D26" s="97">
        <f>INPUTS!C67</f>
        <v>9.42</v>
      </c>
      <c r="E26" s="132">
        <f>D26*C26</f>
        <v>28.259999999999998</v>
      </c>
      <c r="F26" s="82"/>
      <c r="G26" s="82"/>
      <c r="H26" s="82"/>
      <c r="I26" s="82"/>
      <c r="J26" s="82"/>
    </row>
    <row r="27" spans="1:10" ht="13" x14ac:dyDescent="0.25">
      <c r="A27" s="72" t="s">
        <v>31</v>
      </c>
      <c r="B27" s="73" t="s">
        <v>12</v>
      </c>
      <c r="C27" s="73">
        <v>1</v>
      </c>
      <c r="D27" s="97">
        <f>INPUTS!C78</f>
        <v>34.94</v>
      </c>
      <c r="E27" s="132">
        <f>D27*C27</f>
        <v>34.94</v>
      </c>
      <c r="F27" s="82"/>
      <c r="G27" s="82"/>
      <c r="H27" s="82"/>
      <c r="I27" s="82"/>
      <c r="J27" s="82"/>
    </row>
    <row r="28" spans="1:10" ht="13" x14ac:dyDescent="0.25">
      <c r="A28" s="72" t="s">
        <v>32</v>
      </c>
      <c r="B28" s="73" t="s">
        <v>7</v>
      </c>
      <c r="C28" s="73">
        <f>+C4</f>
        <v>60</v>
      </c>
      <c r="D28" s="97">
        <f>INPUTS!C80</f>
        <v>0.19</v>
      </c>
      <c r="E28" s="132">
        <f>D28*C28</f>
        <v>11.4</v>
      </c>
      <c r="F28" s="82"/>
      <c r="G28" s="82"/>
      <c r="H28" s="82"/>
      <c r="I28" s="82"/>
      <c r="J28" s="82"/>
    </row>
    <row r="29" spans="1:10" ht="13" x14ac:dyDescent="0.25">
      <c r="A29" s="146" t="s">
        <v>68</v>
      </c>
      <c r="B29" s="147">
        <f>SUM(E24:E26)</f>
        <v>57.16</v>
      </c>
      <c r="C29" s="148">
        <v>0.5</v>
      </c>
      <c r="D29" s="98">
        <v>8.5000000000000006E-2</v>
      </c>
      <c r="E29" s="295">
        <f>B29*C29*D29</f>
        <v>2.4293</v>
      </c>
      <c r="F29" s="82"/>
      <c r="G29" s="82"/>
      <c r="H29" s="82"/>
      <c r="I29" s="82"/>
      <c r="J29" s="82"/>
    </row>
    <row r="30" spans="1:10" ht="13" x14ac:dyDescent="0.25">
      <c r="A30" s="72"/>
      <c r="B30" s="73"/>
      <c r="C30" s="73"/>
      <c r="D30" s="94"/>
      <c r="E30" s="132">
        <f>D30*C30</f>
        <v>0</v>
      </c>
      <c r="F30" s="82"/>
      <c r="G30" s="82"/>
      <c r="H30" s="82"/>
      <c r="I30" s="82"/>
      <c r="J30" s="82"/>
    </row>
    <row r="31" spans="1:10" ht="13" x14ac:dyDescent="0.25">
      <c r="A31" s="72"/>
      <c r="B31" s="73"/>
      <c r="C31" s="73"/>
      <c r="D31" s="94"/>
      <c r="E31" s="132">
        <f>D31*C31</f>
        <v>0</v>
      </c>
      <c r="F31" s="82"/>
      <c r="G31" s="82"/>
      <c r="H31" s="82"/>
      <c r="I31" s="82"/>
      <c r="J31" s="82"/>
    </row>
    <row r="32" spans="1:10" ht="13" x14ac:dyDescent="0.25">
      <c r="A32" s="72" t="s">
        <v>33</v>
      </c>
      <c r="B32" s="73" t="s">
        <v>12</v>
      </c>
      <c r="C32" s="73">
        <v>1</v>
      </c>
      <c r="D32" s="94">
        <f>INPUTS!C81</f>
        <v>98</v>
      </c>
      <c r="E32" s="132">
        <f>D32*C32</f>
        <v>98</v>
      </c>
      <c r="F32" s="82"/>
      <c r="G32" s="82"/>
      <c r="H32" s="82"/>
      <c r="I32" s="82"/>
      <c r="J32" s="82"/>
    </row>
    <row r="33" spans="1:13" ht="13.5" thickBot="1" x14ac:dyDescent="0.3">
      <c r="A33" s="149" t="s">
        <v>34</v>
      </c>
      <c r="B33" s="105"/>
      <c r="C33" s="105"/>
      <c r="D33" s="109"/>
      <c r="E33" s="150">
        <f>SUM(E24:E32)</f>
        <v>203.92930000000001</v>
      </c>
      <c r="F33" s="82"/>
      <c r="G33" s="82"/>
      <c r="H33" s="82"/>
      <c r="I33" s="82"/>
      <c r="J33" s="82"/>
    </row>
    <row r="34" spans="1:13" ht="13.5" thickTop="1" x14ac:dyDescent="0.25">
      <c r="A34" s="128" t="s">
        <v>35</v>
      </c>
      <c r="B34" s="84"/>
      <c r="C34" s="84"/>
      <c r="D34" s="107"/>
      <c r="E34" s="151">
        <f>E22+E33</f>
        <v>395.58547999999996</v>
      </c>
      <c r="F34" s="82"/>
      <c r="G34" s="91"/>
      <c r="H34" s="82"/>
      <c r="I34" s="82"/>
      <c r="J34" s="82"/>
    </row>
    <row r="35" spans="1:13" ht="13.5" thickBot="1" x14ac:dyDescent="0.3">
      <c r="A35" s="149" t="s">
        <v>36</v>
      </c>
      <c r="B35" s="105"/>
      <c r="C35" s="108"/>
      <c r="D35" s="109"/>
      <c r="E35" s="151">
        <f>+E4-E22-E33</f>
        <v>346.61451999999997</v>
      </c>
      <c r="F35" s="93"/>
      <c r="G35" s="91"/>
      <c r="H35" s="82"/>
      <c r="I35" s="82"/>
      <c r="J35" s="82"/>
    </row>
    <row r="36" spans="1:13" ht="13.5" thickTop="1" x14ac:dyDescent="0.25">
      <c r="A36" s="152"/>
      <c r="B36" s="110"/>
      <c r="C36" s="111"/>
      <c r="D36" s="112" t="s">
        <v>200</v>
      </c>
      <c r="E36" s="153"/>
      <c r="F36" s="82"/>
      <c r="G36" s="82"/>
      <c r="H36" s="82"/>
      <c r="I36" s="82"/>
      <c r="J36" s="82"/>
    </row>
    <row r="37" spans="1:13" ht="13" x14ac:dyDescent="0.25">
      <c r="A37" s="154" t="s">
        <v>37</v>
      </c>
      <c r="B37" s="113" t="s">
        <v>195</v>
      </c>
      <c r="C37" s="114">
        <f>D37*0.88</f>
        <v>10.8856</v>
      </c>
      <c r="D37" s="131">
        <f>+D4</f>
        <v>12.37</v>
      </c>
      <c r="E37" s="155">
        <f>D4*1.12</f>
        <v>13.8544</v>
      </c>
      <c r="F37" s="82"/>
      <c r="G37" s="82"/>
      <c r="H37" s="82"/>
      <c r="I37" s="82"/>
      <c r="J37" s="82"/>
    </row>
    <row r="38" spans="1:13" ht="13" x14ac:dyDescent="0.25">
      <c r="A38" s="154" t="s">
        <v>38</v>
      </c>
      <c r="B38" s="115">
        <f>B39*0.75</f>
        <v>45</v>
      </c>
      <c r="C38" s="87">
        <f>C37*B38-E34</f>
        <v>94.266520000000071</v>
      </c>
      <c r="D38" s="87">
        <f>D37*B38-E34</f>
        <v>161.06452000000002</v>
      </c>
      <c r="E38" s="151">
        <f>E37*B38-E34</f>
        <v>227.86252000000002</v>
      </c>
      <c r="F38" s="82"/>
      <c r="G38" s="82"/>
      <c r="H38" s="82"/>
      <c r="I38" s="82"/>
      <c r="J38" s="82"/>
    </row>
    <row r="39" spans="1:13" ht="13" x14ac:dyDescent="0.25">
      <c r="A39" s="154" t="s">
        <v>39</v>
      </c>
      <c r="B39" s="115">
        <f>+C4</f>
        <v>60</v>
      </c>
      <c r="C39" s="87">
        <f>C37*B39-E34</f>
        <v>257.55052000000001</v>
      </c>
      <c r="D39" s="87">
        <f>D37*B39-E34</f>
        <v>346.61451999999997</v>
      </c>
      <c r="E39" s="151">
        <f>E37*B39-E34</f>
        <v>435.67852000000005</v>
      </c>
      <c r="F39" s="82"/>
      <c r="G39" s="82"/>
      <c r="H39" s="82"/>
      <c r="I39" s="82"/>
      <c r="J39" s="82"/>
    </row>
    <row r="40" spans="1:13" ht="13.5" thickBot="1" x14ac:dyDescent="0.3">
      <c r="A40" s="156"/>
      <c r="B40" s="157">
        <f>B39*1.25</f>
        <v>75</v>
      </c>
      <c r="C40" s="158">
        <f>C37*B40-E34</f>
        <v>420.83452</v>
      </c>
      <c r="D40" s="158">
        <f>D37*B40-E34</f>
        <v>532.16451999999992</v>
      </c>
      <c r="E40" s="159">
        <f>E37*B40-E34</f>
        <v>643.49451999999997</v>
      </c>
      <c r="F40" s="82"/>
      <c r="G40" s="82"/>
      <c r="H40" s="82"/>
      <c r="I40" s="82"/>
      <c r="J40" s="82"/>
    </row>
    <row r="41" spans="1:13" x14ac:dyDescent="0.25">
      <c r="A41" s="82"/>
      <c r="B41" s="82"/>
      <c r="C41" s="82"/>
      <c r="D41" s="91"/>
      <c r="E41" s="91"/>
      <c r="F41" s="82"/>
      <c r="G41" s="82"/>
      <c r="H41" s="82"/>
      <c r="I41" s="82"/>
      <c r="J41" s="82"/>
    </row>
    <row r="42" spans="1:13" s="76" customFormat="1" ht="13" x14ac:dyDescent="0.25">
      <c r="A42" s="117" t="s">
        <v>51</v>
      </c>
      <c r="B42" s="116"/>
      <c r="C42" s="116"/>
      <c r="D42" s="116"/>
      <c r="E42" s="116"/>
      <c r="F42" s="116"/>
      <c r="G42" s="116"/>
      <c r="H42" s="116"/>
      <c r="I42" s="116"/>
      <c r="J42" s="116"/>
      <c r="K42" s="116"/>
      <c r="L42" s="116"/>
      <c r="M42" s="116"/>
    </row>
    <row r="43" spans="1:13" s="76" customFormat="1" ht="13" x14ac:dyDescent="0.25">
      <c r="A43" s="116" t="s">
        <v>105</v>
      </c>
      <c r="B43" s="116"/>
      <c r="C43" s="116"/>
      <c r="D43" s="116"/>
      <c r="E43" s="116"/>
      <c r="F43" s="119"/>
      <c r="G43" s="118"/>
      <c r="H43" s="116"/>
      <c r="I43" s="116"/>
      <c r="J43" s="116"/>
      <c r="K43" s="116"/>
      <c r="L43" s="116"/>
      <c r="M43" s="116"/>
    </row>
    <row r="44" spans="1:13" s="76" customFormat="1" ht="13" x14ac:dyDescent="0.25">
      <c r="A44" s="116" t="s">
        <v>106</v>
      </c>
      <c r="B44" s="116"/>
      <c r="C44" s="116"/>
      <c r="D44" s="116"/>
      <c r="E44" s="116"/>
      <c r="F44" s="119"/>
      <c r="G44" s="118"/>
      <c r="H44" s="116"/>
      <c r="I44" s="116"/>
      <c r="J44" s="116"/>
      <c r="K44" s="116"/>
      <c r="L44" s="116"/>
      <c r="M44" s="116"/>
    </row>
    <row r="45" spans="1:13" s="76" customFormat="1" ht="13" x14ac:dyDescent="0.25">
      <c r="A45" s="116" t="s">
        <v>46</v>
      </c>
      <c r="B45" s="116"/>
      <c r="C45" s="116"/>
      <c r="D45" s="116"/>
      <c r="E45" s="116"/>
      <c r="F45" s="116"/>
      <c r="G45" s="118"/>
      <c r="H45" s="116"/>
      <c r="I45" s="116"/>
      <c r="J45" s="116"/>
      <c r="K45" s="116"/>
      <c r="L45" s="116"/>
      <c r="M45" s="116"/>
    </row>
    <row r="46" spans="1:13" s="76" customFormat="1" ht="13" x14ac:dyDescent="0.25">
      <c r="A46" s="120" t="s">
        <v>202</v>
      </c>
      <c r="B46" s="116"/>
      <c r="C46" s="116"/>
      <c r="D46" s="116"/>
      <c r="E46" s="116"/>
      <c r="F46" s="119"/>
      <c r="G46" s="118"/>
      <c r="H46" s="116"/>
      <c r="I46" s="116"/>
      <c r="J46" s="116"/>
      <c r="K46" s="116"/>
      <c r="L46" s="116"/>
      <c r="M46" s="116"/>
    </row>
    <row r="47" spans="1:13" x14ac:dyDescent="0.25">
      <c r="A47" s="82"/>
      <c r="B47" s="82"/>
      <c r="C47" s="82"/>
      <c r="D47" s="82"/>
      <c r="E47" s="82"/>
      <c r="F47" s="93"/>
      <c r="G47" s="91"/>
      <c r="H47" s="82"/>
      <c r="I47" s="82"/>
      <c r="J47" s="82"/>
      <c r="K47" s="82"/>
      <c r="L47" s="82"/>
      <c r="M47" s="82"/>
    </row>
    <row r="48" spans="1:13" x14ac:dyDescent="0.25">
      <c r="A48" s="82"/>
      <c r="B48" s="82"/>
      <c r="C48" s="82"/>
      <c r="D48" s="82"/>
      <c r="E48" s="82"/>
      <c r="F48" s="82"/>
      <c r="G48" s="91"/>
      <c r="H48" s="82"/>
      <c r="I48" s="82"/>
      <c r="J48" s="82"/>
      <c r="K48" s="82"/>
      <c r="L48" s="82"/>
      <c r="M48" s="82"/>
    </row>
    <row r="49" spans="1:13" x14ac:dyDescent="0.25">
      <c r="A49" s="82"/>
      <c r="B49" s="82"/>
      <c r="C49" s="82"/>
      <c r="D49" s="82"/>
      <c r="E49" s="82"/>
      <c r="F49" s="82"/>
      <c r="G49" s="82"/>
      <c r="H49" s="82"/>
      <c r="I49" s="82"/>
      <c r="J49" s="82"/>
      <c r="K49" s="82"/>
      <c r="L49" s="82"/>
      <c r="M49" s="82"/>
    </row>
    <row r="50" spans="1:13" x14ac:dyDescent="0.25">
      <c r="A50" s="82"/>
      <c r="B50" s="82"/>
      <c r="C50" s="82"/>
      <c r="D50" s="82"/>
      <c r="E50" s="82"/>
      <c r="F50" s="82"/>
      <c r="G50" s="82"/>
      <c r="H50" s="82"/>
      <c r="I50" s="82"/>
      <c r="J50" s="82"/>
      <c r="K50" s="82"/>
      <c r="L50" s="82"/>
      <c r="M50" s="82"/>
    </row>
    <row r="51" spans="1:13" x14ac:dyDescent="0.25">
      <c r="A51" s="82"/>
      <c r="B51" s="82"/>
      <c r="C51" s="82"/>
      <c r="D51" s="82"/>
      <c r="E51" s="82"/>
      <c r="F51" s="82"/>
      <c r="G51" s="82"/>
      <c r="H51" s="82"/>
      <c r="I51" s="82"/>
      <c r="J51" s="82"/>
      <c r="K51" s="82"/>
      <c r="L51" s="82"/>
      <c r="M51" s="82"/>
    </row>
    <row r="52" spans="1:13" x14ac:dyDescent="0.25">
      <c r="A52" s="82"/>
      <c r="B52" s="82"/>
      <c r="C52" s="82"/>
      <c r="D52" s="82"/>
      <c r="E52" s="82"/>
      <c r="F52" s="82"/>
      <c r="G52" s="82"/>
      <c r="H52" s="82"/>
      <c r="I52" s="82"/>
      <c r="J52" s="82"/>
      <c r="K52" s="82"/>
      <c r="L52" s="82"/>
      <c r="M52" s="82"/>
    </row>
    <row r="53" spans="1:13" x14ac:dyDescent="0.25">
      <c r="A53" s="82"/>
      <c r="B53" s="82"/>
      <c r="C53" s="82"/>
      <c r="D53" s="82"/>
      <c r="E53" s="82"/>
      <c r="F53" s="82"/>
      <c r="G53" s="82"/>
      <c r="H53" s="82"/>
      <c r="I53" s="82"/>
      <c r="J53" s="82"/>
      <c r="K53" s="82"/>
      <c r="L53" s="82"/>
      <c r="M53" s="82"/>
    </row>
    <row r="54" spans="1:13" x14ac:dyDescent="0.25">
      <c r="A54" s="82"/>
      <c r="B54" s="82"/>
      <c r="C54" s="82"/>
      <c r="D54" s="82"/>
      <c r="E54" s="82"/>
      <c r="F54" s="82"/>
      <c r="G54" s="82"/>
      <c r="H54" s="82"/>
      <c r="I54" s="82"/>
      <c r="J54" s="82"/>
      <c r="K54" s="82"/>
      <c r="L54" s="82"/>
      <c r="M54" s="82"/>
    </row>
    <row r="55" spans="1:13" x14ac:dyDescent="0.25">
      <c r="A55" s="82"/>
      <c r="B55" s="82"/>
      <c r="C55" s="82"/>
      <c r="D55" s="82"/>
      <c r="E55" s="82"/>
      <c r="F55" s="82"/>
      <c r="G55" s="82"/>
      <c r="H55" s="82"/>
      <c r="I55" s="82"/>
      <c r="J55" s="82"/>
    </row>
    <row r="56" spans="1:13" x14ac:dyDescent="0.25">
      <c r="A56" s="82"/>
      <c r="B56" s="82"/>
      <c r="C56" s="82"/>
      <c r="D56" s="82"/>
      <c r="E56" s="82"/>
      <c r="F56" s="82"/>
      <c r="G56" s="82"/>
      <c r="H56" s="82"/>
      <c r="I56" s="82"/>
      <c r="J56" s="82"/>
    </row>
    <row r="57" spans="1:13" x14ac:dyDescent="0.25">
      <c r="A57" s="82"/>
      <c r="B57" s="82"/>
      <c r="C57" s="82"/>
      <c r="D57" s="82"/>
      <c r="E57" s="82"/>
      <c r="F57" s="82"/>
      <c r="G57" s="82"/>
      <c r="H57" s="82"/>
      <c r="I57" s="82"/>
      <c r="J57" s="82"/>
    </row>
    <row r="58" spans="1:13" x14ac:dyDescent="0.25">
      <c r="A58" s="82"/>
      <c r="B58" s="82"/>
      <c r="C58" s="82"/>
      <c r="D58" s="82"/>
      <c r="E58" s="82"/>
      <c r="F58" s="82"/>
      <c r="G58" s="82"/>
      <c r="H58" s="82"/>
      <c r="I58" s="82"/>
      <c r="J58" s="82"/>
    </row>
    <row r="59" spans="1:13" x14ac:dyDescent="0.25">
      <c r="A59" s="82"/>
      <c r="B59" s="82"/>
      <c r="C59" s="82"/>
      <c r="D59" s="82"/>
      <c r="E59" s="82"/>
      <c r="F59" s="82"/>
      <c r="G59" s="82"/>
      <c r="H59" s="82"/>
      <c r="I59" s="82"/>
      <c r="J59" s="82"/>
    </row>
    <row r="60" spans="1:13" x14ac:dyDescent="0.25">
      <c r="A60" s="82"/>
      <c r="B60" s="82"/>
      <c r="C60" s="82"/>
      <c r="D60" s="82"/>
      <c r="E60" s="82"/>
      <c r="F60" s="82"/>
      <c r="G60" s="82"/>
      <c r="H60" s="82"/>
      <c r="I60" s="82"/>
      <c r="J60" s="82"/>
    </row>
    <row r="61" spans="1:13" x14ac:dyDescent="0.25">
      <c r="A61" s="82"/>
      <c r="B61" s="82"/>
      <c r="C61" s="82"/>
      <c r="D61" s="82"/>
      <c r="E61" s="82"/>
      <c r="F61" s="82"/>
      <c r="G61" s="82"/>
      <c r="H61" s="82"/>
      <c r="I61" s="82"/>
      <c r="J61" s="82"/>
    </row>
    <row r="62" spans="1:13" x14ac:dyDescent="0.25">
      <c r="A62" s="82"/>
      <c r="B62" s="82"/>
      <c r="C62" s="82"/>
      <c r="D62" s="82"/>
      <c r="E62" s="82"/>
      <c r="F62" s="82"/>
      <c r="G62" s="82"/>
      <c r="H62" s="82"/>
      <c r="I62" s="82"/>
      <c r="J62" s="82"/>
    </row>
    <row r="63" spans="1:13" x14ac:dyDescent="0.25">
      <c r="A63" s="82"/>
      <c r="B63" s="82"/>
      <c r="C63" s="82"/>
      <c r="D63" s="82"/>
      <c r="E63" s="82"/>
      <c r="F63" s="82"/>
      <c r="G63" s="82"/>
      <c r="H63" s="82"/>
      <c r="I63" s="82"/>
      <c r="J63" s="82"/>
    </row>
    <row r="64" spans="1:13" x14ac:dyDescent="0.25">
      <c r="A64" s="82"/>
      <c r="B64" s="82"/>
      <c r="C64" s="82"/>
      <c r="D64" s="82"/>
      <c r="E64" s="82"/>
      <c r="F64" s="82"/>
      <c r="G64" s="82"/>
      <c r="H64" s="82"/>
      <c r="I64" s="82"/>
      <c r="J64" s="82"/>
    </row>
    <row r="65" spans="1:5" x14ac:dyDescent="0.25">
      <c r="A65" s="82"/>
      <c r="B65" s="82"/>
      <c r="C65" s="82"/>
      <c r="D65" s="82"/>
      <c r="E65" s="82"/>
    </row>
    <row r="66" spans="1:5" x14ac:dyDescent="0.25">
      <c r="A66" s="82"/>
      <c r="B66" s="82"/>
      <c r="C66" s="82"/>
      <c r="D66" s="82"/>
      <c r="E66" s="82"/>
    </row>
    <row r="67" spans="1:5" x14ac:dyDescent="0.25">
      <c r="A67" s="82"/>
      <c r="B67" s="82"/>
      <c r="C67" s="82"/>
      <c r="D67" s="82"/>
      <c r="E67" s="82"/>
    </row>
    <row r="68" spans="1:5" x14ac:dyDescent="0.25">
      <c r="A68" s="82"/>
      <c r="B68" s="82"/>
      <c r="C68" s="82"/>
      <c r="D68" s="82"/>
      <c r="E68" s="82"/>
    </row>
    <row r="69" spans="1:5" x14ac:dyDescent="0.25">
      <c r="A69" s="82"/>
      <c r="B69" s="82"/>
      <c r="C69" s="82"/>
      <c r="D69" s="82"/>
      <c r="E69" s="82"/>
    </row>
    <row r="70" spans="1:5" x14ac:dyDescent="0.25">
      <c r="A70" s="82"/>
      <c r="B70" s="82"/>
      <c r="C70" s="82"/>
      <c r="D70" s="82"/>
      <c r="E70" s="82"/>
    </row>
    <row r="71" spans="1:5" x14ac:dyDescent="0.25">
      <c r="A71" s="82"/>
      <c r="B71" s="82"/>
      <c r="C71" s="82"/>
      <c r="D71" s="82"/>
      <c r="E71" s="82"/>
    </row>
    <row r="72" spans="1:5" x14ac:dyDescent="0.25">
      <c r="A72" s="82"/>
      <c r="B72" s="82"/>
      <c r="C72" s="82"/>
      <c r="D72" s="82"/>
      <c r="E72" s="82"/>
    </row>
    <row r="73" spans="1:5" x14ac:dyDescent="0.25">
      <c r="A73" s="82"/>
      <c r="B73" s="82"/>
      <c r="C73" s="82"/>
      <c r="D73" s="82"/>
      <c r="E73" s="82"/>
    </row>
    <row r="74" spans="1:5" x14ac:dyDescent="0.25">
      <c r="A74" s="82"/>
      <c r="B74" s="82"/>
      <c r="C74" s="82"/>
      <c r="D74" s="82"/>
      <c r="E74" s="82"/>
    </row>
    <row r="75" spans="1:5" x14ac:dyDescent="0.25">
      <c r="A75" s="82"/>
      <c r="B75" s="82"/>
      <c r="C75" s="82"/>
      <c r="D75" s="82"/>
      <c r="E75" s="82"/>
    </row>
    <row r="76" spans="1:5" x14ac:dyDescent="0.25">
      <c r="A76" s="82"/>
      <c r="B76" s="82"/>
      <c r="C76" s="82"/>
      <c r="D76" s="82"/>
      <c r="E76" s="82"/>
    </row>
    <row r="77" spans="1:5" x14ac:dyDescent="0.25">
      <c r="A77" s="82"/>
      <c r="B77" s="82"/>
      <c r="C77" s="82"/>
      <c r="D77" s="82"/>
      <c r="E77" s="82"/>
    </row>
    <row r="78" spans="1:5" x14ac:dyDescent="0.25">
      <c r="A78" s="82"/>
      <c r="B78" s="82"/>
      <c r="C78" s="82"/>
      <c r="D78" s="82"/>
      <c r="E78" s="82"/>
    </row>
    <row r="79" spans="1:5" x14ac:dyDescent="0.25">
      <c r="A79" s="82"/>
      <c r="B79" s="82"/>
      <c r="C79" s="82"/>
      <c r="D79" s="82"/>
      <c r="E79" s="82"/>
    </row>
    <row r="80" spans="1:5" x14ac:dyDescent="0.25">
      <c r="A80" s="82"/>
      <c r="B80" s="82"/>
      <c r="C80" s="82"/>
      <c r="D80" s="82"/>
      <c r="E80" s="82"/>
    </row>
    <row r="81" spans="1:5" x14ac:dyDescent="0.25">
      <c r="A81" s="82"/>
      <c r="B81" s="82"/>
      <c r="C81" s="82"/>
      <c r="D81" s="82"/>
      <c r="E81" s="82"/>
    </row>
    <row r="82" spans="1:5" x14ac:dyDescent="0.25">
      <c r="A82" s="82"/>
      <c r="B82" s="82"/>
      <c r="C82" s="82"/>
      <c r="D82" s="82"/>
      <c r="E82" s="82"/>
    </row>
    <row r="83" spans="1:5" x14ac:dyDescent="0.25">
      <c r="A83" s="82"/>
      <c r="B83" s="82"/>
      <c r="C83" s="82"/>
      <c r="D83" s="82"/>
      <c r="E83" s="82"/>
    </row>
    <row r="84" spans="1:5" x14ac:dyDescent="0.25">
      <c r="A84" s="82"/>
      <c r="B84" s="82"/>
      <c r="C84" s="82"/>
      <c r="D84" s="82"/>
      <c r="E84" s="82"/>
    </row>
    <row r="85" spans="1:5" x14ac:dyDescent="0.25">
      <c r="A85" s="82"/>
      <c r="B85" s="82"/>
      <c r="C85" s="82"/>
      <c r="D85" s="82"/>
      <c r="E85" s="82"/>
    </row>
    <row r="86" spans="1:5" x14ac:dyDescent="0.25">
      <c r="A86" s="82"/>
      <c r="B86" s="82"/>
      <c r="C86" s="82"/>
      <c r="D86" s="82"/>
      <c r="E86" s="82"/>
    </row>
    <row r="87" spans="1:5" x14ac:dyDescent="0.25">
      <c r="A87" s="82"/>
      <c r="B87" s="82"/>
      <c r="C87" s="82"/>
      <c r="D87" s="82"/>
      <c r="E87" s="82"/>
    </row>
    <row r="88" spans="1:5" x14ac:dyDescent="0.25">
      <c r="A88" s="82"/>
      <c r="B88" s="82"/>
      <c r="C88" s="82"/>
      <c r="D88" s="82"/>
      <c r="E88" s="82"/>
    </row>
    <row r="118" spans="4:4" x14ac:dyDescent="0.25">
      <c r="D118" s="121"/>
    </row>
    <row r="153" spans="11:11" x14ac:dyDescent="0.25">
      <c r="K153" s="121"/>
    </row>
    <row r="154" spans="11:11" x14ac:dyDescent="0.25">
      <c r="K154" s="121"/>
    </row>
    <row r="155" spans="11:11" x14ac:dyDescent="0.25">
      <c r="K155" s="121"/>
    </row>
    <row r="185" spans="13:13" x14ac:dyDescent="0.25">
      <c r="M185" s="121"/>
    </row>
    <row r="186" spans="13:13" x14ac:dyDescent="0.25">
      <c r="M186" s="121"/>
    </row>
    <row r="187" spans="13:13" x14ac:dyDescent="0.25">
      <c r="M187" s="121"/>
    </row>
    <row r="188" spans="13:13" x14ac:dyDescent="0.25">
      <c r="M188" s="121"/>
    </row>
    <row r="189" spans="13:13" x14ac:dyDescent="0.25">
      <c r="M189" s="121"/>
    </row>
    <row r="190" spans="13:13" x14ac:dyDescent="0.25">
      <c r="M190" s="121"/>
    </row>
    <row r="191" spans="13:13" x14ac:dyDescent="0.25">
      <c r="M191" s="121"/>
    </row>
    <row r="192" spans="13:13" x14ac:dyDescent="0.25">
      <c r="M192" s="121"/>
    </row>
    <row r="193" spans="13:13" x14ac:dyDescent="0.25">
      <c r="M193" s="121"/>
    </row>
    <row r="194" spans="13:13" x14ac:dyDescent="0.25">
      <c r="M194" s="121"/>
    </row>
    <row r="195" spans="13:13" x14ac:dyDescent="0.25">
      <c r="M195" s="121"/>
    </row>
    <row r="196" spans="13:13" x14ac:dyDescent="0.25">
      <c r="M196" s="121"/>
    </row>
    <row r="197" spans="13:13" x14ac:dyDescent="0.25">
      <c r="M197" s="121"/>
    </row>
    <row r="198" spans="13:13" x14ac:dyDescent="0.25">
      <c r="M198" s="121"/>
    </row>
    <row r="199" spans="13:13" x14ac:dyDescent="0.25">
      <c r="M199" s="121"/>
    </row>
    <row r="200" spans="13:13" x14ac:dyDescent="0.25">
      <c r="M200" s="121"/>
    </row>
    <row r="201" spans="13:13" x14ac:dyDescent="0.25">
      <c r="M201" s="121"/>
    </row>
    <row r="202" spans="13:13" x14ac:dyDescent="0.25">
      <c r="M202" s="121"/>
    </row>
    <row r="203" spans="13:13" x14ac:dyDescent="0.25">
      <c r="M203" s="121"/>
    </row>
    <row r="204" spans="13:13" x14ac:dyDescent="0.25">
      <c r="M204" s="121"/>
    </row>
    <row r="205" spans="13:13" x14ac:dyDescent="0.25">
      <c r="M205" s="121"/>
    </row>
    <row r="206" spans="13:13" x14ac:dyDescent="0.25">
      <c r="M206" s="121"/>
    </row>
    <row r="207" spans="13:13" x14ac:dyDescent="0.25">
      <c r="M207" s="121"/>
    </row>
    <row r="208" spans="13:13" x14ac:dyDescent="0.25">
      <c r="M208" s="121"/>
    </row>
    <row r="209" spans="13:14" x14ac:dyDescent="0.25">
      <c r="M209" s="121"/>
    </row>
    <row r="210" spans="13:14" x14ac:dyDescent="0.25">
      <c r="M210" s="121"/>
    </row>
    <row r="211" spans="13:14" x14ac:dyDescent="0.25">
      <c r="M211" s="121"/>
    </row>
    <row r="212" spans="13:14" x14ac:dyDescent="0.25">
      <c r="M212" s="121"/>
      <c r="N212" s="121"/>
    </row>
    <row r="213" spans="13:14" x14ac:dyDescent="0.25">
      <c r="M213" s="121"/>
    </row>
    <row r="214" spans="13:14" x14ac:dyDescent="0.25">
      <c r="M214" s="121"/>
    </row>
    <row r="215" spans="13:14" x14ac:dyDescent="0.25">
      <c r="M215" s="121"/>
    </row>
    <row r="216" spans="13:14" x14ac:dyDescent="0.25">
      <c r="M216" s="121"/>
    </row>
    <row r="217" spans="13:14" x14ac:dyDescent="0.25">
      <c r="M217" s="121"/>
    </row>
    <row r="218" spans="13:14" x14ac:dyDescent="0.25">
      <c r="M218" s="121"/>
    </row>
    <row r="219" spans="13:14" x14ac:dyDescent="0.25">
      <c r="N219" s="122"/>
    </row>
  </sheetData>
  <pageMargins left="0.75" right="0.75" top="1" bottom="0.75" header="0.3" footer="0.3"/>
  <pageSetup scale="98" orientation="portrait" r:id="rId1"/>
  <headerFooter alignWithMargins="0">
    <oddHeader xml:space="preserve">&amp;R&amp;G     </oddHeader>
    <oddFooter>&amp;C&amp;A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INTRO</vt:lpstr>
      <vt:lpstr>INPUTS</vt:lpstr>
      <vt:lpstr>CORN GRAIN NO TILL</vt:lpstr>
      <vt:lpstr>CORN GRAIN CONVENTIONAL NON-IR</vt:lpstr>
      <vt:lpstr>CORN GRAIN - IRRIGATED</vt:lpstr>
      <vt:lpstr>CORN GRAIN NO TILLwLITTER</vt:lpstr>
      <vt:lpstr>CORN GRAIN NO TILLwWEEDRESIS</vt:lpstr>
      <vt:lpstr>SOYBEANS</vt:lpstr>
      <vt:lpstr>SOYBEANS LL</vt:lpstr>
      <vt:lpstr>SOYBEANS XTEND</vt:lpstr>
      <vt:lpstr>SOYBEANS wWEED RESIS</vt:lpstr>
      <vt:lpstr>WHEAT</vt:lpstr>
      <vt:lpstr>WHEAT SOYBEAN DOUBLE CROP</vt:lpstr>
      <vt:lpstr>BLANKBUDGET</vt:lpstr>
      <vt:lpstr>HISTORICAL</vt:lpstr>
      <vt:lpstr>'WHEAT SOYBEAN DOUBLE CROP'!BROCCOLI</vt:lpstr>
      <vt:lpstr>BLANKBUDGET!Print_Area</vt:lpstr>
      <vt:lpstr>'CORN GRAIN - IRRIGATED'!Print_Area</vt:lpstr>
      <vt:lpstr>'CORN GRAIN CONVENTIONAL NON-IR'!Print_Area</vt:lpstr>
      <vt:lpstr>'CORN GRAIN NO TILL'!Print_Area</vt:lpstr>
      <vt:lpstr>'CORN GRAIN NO TILLwLITTER'!Print_Area</vt:lpstr>
      <vt:lpstr>'CORN GRAIN NO TILLwWEEDRESIS'!Print_Area</vt:lpstr>
      <vt:lpstr>INPUTS!Print_Area</vt:lpstr>
      <vt:lpstr>INTRO!Print_Area</vt:lpstr>
      <vt:lpstr>SOYBEANS!Print_Area</vt:lpstr>
      <vt:lpstr>'SOYBEANS LL'!Print_Area</vt:lpstr>
      <vt:lpstr>'SOYBEANS wWEED RESIS'!Print_Area</vt:lpstr>
      <vt:lpstr>'SOYBEANS XTEND'!Print_Area</vt:lpstr>
      <vt:lpstr>WHEAT!Print_Area</vt:lpstr>
      <vt:lpstr>'WHEAT SOYBEAN DOUBLE CROP'!Print_Area</vt:lpstr>
    </vt:vector>
  </TitlesOfParts>
  <Company>MCE-St. Mary's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Beale;Shannon Dill</dc:creator>
  <cp:lastModifiedBy>sbarnes6</cp:lastModifiedBy>
  <cp:lastPrinted>2021-01-21T17:59:38Z</cp:lastPrinted>
  <dcterms:created xsi:type="dcterms:W3CDTF">2007-11-29T21:22:46Z</dcterms:created>
  <dcterms:modified xsi:type="dcterms:W3CDTF">2022-01-14T14:40:48Z</dcterms:modified>
</cp:coreProperties>
</file>