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3275" windowHeight="11040" activeTab="0"/>
  </bookViews>
  <sheets>
    <sheet name="Sheet1" sheetId="1" r:id="rId1"/>
    <sheet name="Sheet2" sheetId="2" r:id="rId2"/>
    <sheet name="Sheet3" sheetId="3" r:id="rId3"/>
  </sheets>
  <definedNames>
    <definedName name="_1">'Sheet2'!$E$3:$E$3</definedName>
    <definedName name="_1_2">'Sheet2'!$E$9:$E$9</definedName>
    <definedName name="_1_3">'Sheet2'!$E$4:$E$4</definedName>
    <definedName name="_12_24">'Sheet2'!$E$8:$E$8</definedName>
    <definedName name="_2_3">'Sheet2'!$E$10:$E$10</definedName>
    <definedName name="_3">'Sheet2'!$E$11:$E$11</definedName>
    <definedName name="_3_6">'Sheet2'!$E$6:$E$6</definedName>
    <definedName name="_6_12">'Sheet2'!$E$7:$E$7</definedName>
    <definedName name="aplicunits">'Sheet2'!$I$7:$I$8</definedName>
    <definedName name="appmethod">'Sheet2'!#REF!</definedName>
    <definedName name="Appunits">'Sheet2'!$I$7:$J$8</definedName>
    <definedName name="conservation_tillage">'Sheet2'!#REF!</definedName>
    <definedName name="Conventional_tillage">'Sheet2'!$E$2:$E$11</definedName>
    <definedName name="incmethod">'Sheet2'!$A$2:$A$14</definedName>
    <definedName name="incorpmethod">'Sheet2'!$A$3:$A$14</definedName>
    <definedName name="incorpmethodP">'Sheet2'!$A$4:$A$14</definedName>
    <definedName name="incorporation">'Sheet2'!$A$2:$A$15</definedName>
    <definedName name="incorporationP">'Sheet2'!$B$2:$B$14</definedName>
    <definedName name="incorpvalues">'Sheet2'!$A$45:$J$55</definedName>
    <definedName name="inject">'Sheet2'!$E$2:$E$2</definedName>
    <definedName name="Ksource">'Sheet2'!$D$40:$D$42</definedName>
    <definedName name="Ksources">'Sheet2'!$D$40:$D$41</definedName>
    <definedName name="Liquidconserv">'Sheet2'!$A$45:$J$55</definedName>
    <definedName name="manunits">'Sheet2'!$I$8:$I$10</definedName>
    <definedName name="manureconversion">'Sheet2'!$I$8:$J$10</definedName>
    <definedName name="Manuresource">'Sheet2'!$A$18:$A$27</definedName>
    <definedName name="manuretype">'Sheet2'!$A$18:$A$27</definedName>
    <definedName name="ManureUnits">'Sheet2'!$I$7:$I$9</definedName>
    <definedName name="min1styr">'Sheet2'!$C$18:$C$27</definedName>
    <definedName name="min2ndyr">'Sheet2'!$D$18:$D$27</definedName>
    <definedName name="minyearof">'Sheet2'!$B$18:$B$27</definedName>
    <definedName name="Nconvalues">'Sheet2'!$A$45:$J$55</definedName>
    <definedName name="nfert">'Sheet2'!$A$35:$A$38</definedName>
    <definedName name="No_till_or_tillabge___3_days">'Sheet2'!#REF!</definedName>
    <definedName name="Nsource">'Sheet2'!$A$35:$A$37</definedName>
    <definedName name="Nsources">'Sheet2'!$A$35:$A$36</definedName>
    <definedName name="percentmoisture">'Sheet2'!$F$18:$F$20</definedName>
    <definedName name="Pincorpmethod">'Sheet2'!$A$4:$A$16</definedName>
    <definedName name="Pinkmethod">'Sheet2'!$B$2:$B$13</definedName>
    <definedName name="Potash">'Sheet2'!$D$40:$E$41</definedName>
    <definedName name="poultry">'Sheet2'!$F$20</definedName>
    <definedName name="poultryinc">'Sheet2'!$E$2:$E$11</definedName>
    <definedName name="Poultryincorp">'Sheet2'!$D$3:$D$11</definedName>
    <definedName name="Psources">'Sheet2'!$A$40:$A$42</definedName>
    <definedName name="Ptimingofinc">'Sheet2'!$D$2:$D$11</definedName>
    <definedName name="solidliquid">'Sheet2'!$F$18:$F$19</definedName>
    <definedName name="Time_to_incorporation">'Sheet2'!$E$2:$E$11</definedName>
    <definedName name="timetoinc">'Sheet2'!$C$3:$C$12</definedName>
    <definedName name="timingofinc">'Sheet2'!$C$2:$C$12</definedName>
    <definedName name="Units">'Sheet2'!$I$2:$I$4</definedName>
    <definedName name="yieldunits">'Sheet2'!$I$2:$I$3</definedName>
  </definedNames>
  <calcPr fullCalcOnLoad="1" iterate="1" iterateCount="1" iterateDelta="0.001"/>
</workbook>
</file>

<file path=xl/sharedStrings.xml><?xml version="1.0" encoding="utf-8"?>
<sst xmlns="http://schemas.openxmlformats.org/spreadsheetml/2006/main" count="1237" uniqueCount="139">
  <si>
    <t>Units</t>
  </si>
  <si>
    <t>Total N</t>
  </si>
  <si>
    <t>Organic N</t>
  </si>
  <si>
    <t>Crop</t>
  </si>
  <si>
    <t>Time to incorporation</t>
  </si>
  <si>
    <t>Crop Information</t>
  </si>
  <si>
    <t>Application Rate</t>
  </si>
  <si>
    <t>Time Until Incorporation</t>
  </si>
  <si>
    <t>light disc</t>
  </si>
  <si>
    <t>zone till</t>
  </si>
  <si>
    <t>seed bed conditioner</t>
  </si>
  <si>
    <t>vertical till</t>
  </si>
  <si>
    <t>no till</t>
  </si>
  <si>
    <t>injection</t>
  </si>
  <si>
    <t>Method of Incorporation</t>
  </si>
  <si>
    <t>&lt; 1 hr</t>
  </si>
  <si>
    <t>1-3 hrs</t>
  </si>
  <si>
    <t>3-6 hrs</t>
  </si>
  <si>
    <t>6-12 hrs</t>
  </si>
  <si>
    <t>12-24 hrs</t>
  </si>
  <si>
    <t>1-2 days</t>
  </si>
  <si>
    <t>2-3 days</t>
  </si>
  <si>
    <t>&gt; 3 days</t>
  </si>
  <si>
    <t>No incorporation</t>
  </si>
  <si>
    <t>Manure Type</t>
  </si>
  <si>
    <t>Mineralization Rate</t>
  </si>
  <si>
    <t>Cattle</t>
  </si>
  <si>
    <t>Caged Layer</t>
  </si>
  <si>
    <t>Swine</t>
  </si>
  <si>
    <t>Horse</t>
  </si>
  <si>
    <t>Sheep</t>
  </si>
  <si>
    <t>Goats</t>
  </si>
  <si>
    <t>Compost (if C/N &lt;25)</t>
  </si>
  <si>
    <t>Year of application</t>
  </si>
  <si>
    <t>1st year after</t>
  </si>
  <si>
    <t>2nd year after</t>
  </si>
  <si>
    <t>Manure Units</t>
  </si>
  <si>
    <t>Manure source</t>
  </si>
  <si>
    <t>Poultry</t>
  </si>
  <si>
    <t>Liquid (&gt;90% moisture)</t>
  </si>
  <si>
    <t>Solid (&lt;90 % moisture)</t>
  </si>
  <si>
    <t>plug or spike aerator</t>
  </si>
  <si>
    <t>&lt; 1 day</t>
  </si>
  <si>
    <t>3 days</t>
  </si>
  <si>
    <t>4 days</t>
  </si>
  <si>
    <t>5 days</t>
  </si>
  <si>
    <t>6 or 7 days</t>
  </si>
  <si>
    <t>8-14 days</t>
  </si>
  <si>
    <t>&gt; 14 days</t>
  </si>
  <si>
    <t>Nutrients available per (gal or Ton)</t>
  </si>
  <si>
    <t>Nutrients availabe next year</t>
  </si>
  <si>
    <t>Nutrients available in 2 years</t>
  </si>
  <si>
    <t>$/Ton</t>
  </si>
  <si>
    <t>Urea 46-0-0</t>
  </si>
  <si>
    <t>$/lb of Nutrient</t>
  </si>
  <si>
    <t>Tons/acre</t>
  </si>
  <si>
    <t>gal/acre</t>
  </si>
  <si>
    <t>Value of nutrients released next year: $/acre</t>
  </si>
  <si>
    <t>Value of nutrients released in 2 years: $/acre</t>
  </si>
  <si>
    <t>Nutrient Availability</t>
  </si>
  <si>
    <t>index</t>
  </si>
  <si>
    <t>type</t>
  </si>
  <si>
    <t>practice</t>
  </si>
  <si>
    <t>time</t>
  </si>
  <si>
    <t>v-factor</t>
  </si>
  <si>
    <t>liquid</t>
  </si>
  <si>
    <t>solid</t>
  </si>
  <si>
    <t>poultry</t>
  </si>
  <si>
    <t>enter type:</t>
  </si>
  <si>
    <t>enter practice:</t>
  </si>
  <si>
    <t>enter time:</t>
  </si>
  <si>
    <t>v-factor:</t>
  </si>
  <si>
    <t>Solid</t>
  </si>
  <si>
    <t>Liquid</t>
  </si>
  <si>
    <t>Poultry time to incorporation</t>
  </si>
  <si>
    <t>&gt;14 days</t>
  </si>
  <si>
    <t>Ammonium available for crop use</t>
  </si>
  <si>
    <t>Poultry incorp method</t>
  </si>
  <si>
    <t>Crop Nutrient Requirements
(from nutrient management plan)</t>
  </si>
  <si>
    <t>Broilers/Roasters</t>
  </si>
  <si>
    <r>
      <t>P</t>
    </r>
    <r>
      <rPr>
        <b/>
        <vertAlign val="subscript"/>
        <sz val="12"/>
        <color indexed="9"/>
        <rFont val="Arial"/>
        <family val="2"/>
      </rPr>
      <t>2</t>
    </r>
    <r>
      <rPr>
        <b/>
        <sz val="12"/>
        <color indexed="9"/>
        <rFont val="Arial"/>
        <family val="2"/>
      </rPr>
      <t>O</t>
    </r>
    <r>
      <rPr>
        <b/>
        <vertAlign val="subscript"/>
        <sz val="12"/>
        <color indexed="9"/>
        <rFont val="Arial"/>
        <family val="2"/>
      </rPr>
      <t>5</t>
    </r>
  </si>
  <si>
    <r>
      <t>K</t>
    </r>
    <r>
      <rPr>
        <b/>
        <vertAlign val="subscript"/>
        <sz val="12"/>
        <color indexed="9"/>
        <rFont val="Arial"/>
        <family val="2"/>
      </rPr>
      <t>2</t>
    </r>
    <r>
      <rPr>
        <b/>
        <sz val="12"/>
        <color indexed="9"/>
        <rFont val="Arial"/>
        <family val="2"/>
      </rPr>
      <t>O</t>
    </r>
  </si>
  <si>
    <r>
      <t>NH</t>
    </r>
    <r>
      <rPr>
        <b/>
        <vertAlign val="subscript"/>
        <sz val="12"/>
        <color indexed="9"/>
        <rFont val="Arial"/>
        <family val="2"/>
      </rPr>
      <t>4</t>
    </r>
    <r>
      <rPr>
        <b/>
        <sz val="12"/>
        <color indexed="9"/>
        <rFont val="Arial"/>
        <family val="2"/>
      </rPr>
      <t>-N</t>
    </r>
  </si>
  <si>
    <t>Fertilizer Information</t>
  </si>
  <si>
    <t>chisel-disc-chisel</t>
  </si>
  <si>
    <t>Landsman®</t>
  </si>
  <si>
    <r>
      <t>NH</t>
    </r>
    <r>
      <rPr>
        <vertAlign val="subscript"/>
        <sz val="12"/>
        <rFont val="Arial"/>
        <family val="2"/>
      </rPr>
      <t>4</t>
    </r>
    <r>
      <rPr>
        <sz val="12"/>
        <rFont val="Arial"/>
        <family val="2"/>
      </rPr>
      <t>-N available for plant use: lbs/acre</t>
    </r>
  </si>
  <si>
    <t>tillage leaving &lt;30% surface residue</t>
  </si>
  <si>
    <t>N</t>
  </si>
  <si>
    <r>
      <t>P</t>
    </r>
    <r>
      <rPr>
        <vertAlign val="subscript"/>
        <sz val="12"/>
        <rFont val="Arial"/>
        <family val="2"/>
      </rPr>
      <t>2</t>
    </r>
    <r>
      <rPr>
        <sz val="12"/>
        <rFont val="Arial"/>
        <family val="2"/>
      </rPr>
      <t>O</t>
    </r>
    <r>
      <rPr>
        <vertAlign val="subscript"/>
        <sz val="12"/>
        <rFont val="Arial"/>
        <family val="2"/>
      </rPr>
      <t>5</t>
    </r>
  </si>
  <si>
    <r>
      <t>K</t>
    </r>
    <r>
      <rPr>
        <vertAlign val="subscript"/>
        <sz val="12"/>
        <rFont val="Arial"/>
        <family val="2"/>
      </rPr>
      <t>2</t>
    </r>
    <r>
      <rPr>
        <sz val="12"/>
        <rFont val="Arial"/>
        <family val="2"/>
      </rPr>
      <t>O</t>
    </r>
  </si>
  <si>
    <t>tillage leaving &gt;70% surface residue</t>
  </si>
  <si>
    <t>tillage leaving 30-70% surface residue</t>
  </si>
  <si>
    <r>
      <t>Value of NH</t>
    </r>
    <r>
      <rPr>
        <b/>
        <vertAlign val="subscript"/>
        <sz val="12"/>
        <rFont val="Arial"/>
        <family val="2"/>
      </rPr>
      <t>4</t>
    </r>
    <r>
      <rPr>
        <b/>
        <sz val="12"/>
        <rFont val="Arial"/>
        <family val="2"/>
      </rPr>
      <t>-N: $/acre
(Influenced by tillage and time until incorporation)</t>
    </r>
  </si>
  <si>
    <t>Before you get started you'll need 3 items:</t>
  </si>
  <si>
    <r>
      <t>2)</t>
    </r>
    <r>
      <rPr>
        <sz val="12"/>
        <rFont val="Arial"/>
        <family val="2"/>
      </rPr>
      <t xml:space="preserve"> Nutrient recommendations from your Nutrient Management Plan</t>
    </r>
  </si>
  <si>
    <t>plug or spike aerator (Aerway®)</t>
  </si>
  <si>
    <t>vertical till (Turbotill™)</t>
  </si>
  <si>
    <t>Meat processing residuals</t>
  </si>
  <si>
    <t>Vegetable processing effluent</t>
  </si>
  <si>
    <t>The University of Maryland is equal opportunity. The University’s policies, programs, and activities are in conformance with pertinent Federal and State laws and regulations on nondiscrimination regarding race, color, religion, age, national origin, gender, sexual orientation, marital or parental status, or disability.</t>
  </si>
  <si>
    <r>
      <t>Disclaimer:</t>
    </r>
    <r>
      <rPr>
        <sz val="10"/>
        <rFont val="Arial"/>
        <family val="2"/>
      </rPr>
      <t xml:space="preserve"> Trade or manufacturers' names mentioned in this spreadsheet are for information only and do not constitute endorsement, recommendation or exclusion by the University of Maryland Extension Agricultural Nutrient Management Program.</t>
    </r>
  </si>
  <si>
    <t>Organic Source Information</t>
  </si>
  <si>
    <t>Organic Analysis Results</t>
  </si>
  <si>
    <t>Organic Source Management</t>
  </si>
  <si>
    <t>Value of Organic Source</t>
  </si>
  <si>
    <t>Organic Source Type</t>
  </si>
  <si>
    <t>Organic Analysis Results (%)</t>
  </si>
  <si>
    <t>Organic Source</t>
  </si>
  <si>
    <t>Nutrients Applied from organic source lbs/acre</t>
  </si>
  <si>
    <t>Total value of organic source $/acre</t>
  </si>
  <si>
    <t>Value of organic N (this year): $/acre</t>
  </si>
  <si>
    <t>Nitrogen sources</t>
  </si>
  <si>
    <t>UAN 30-0-0</t>
  </si>
  <si>
    <t>Phosphate sources</t>
  </si>
  <si>
    <t>Potassium sources</t>
  </si>
  <si>
    <t>K-62</t>
  </si>
  <si>
    <t>Triple Super Phosphate 0-46-0</t>
  </si>
  <si>
    <t>Muriate of Potash 0-0-60</t>
  </si>
  <si>
    <t>UAN 32-0-0</t>
  </si>
  <si>
    <t>Value of nutrients this year: $/acre</t>
  </si>
  <si>
    <t>MAP 11-48-0</t>
  </si>
  <si>
    <t>DAP 18-46-0</t>
  </si>
  <si>
    <t>Ammonium Sulfate 21-0-0-24*</t>
  </si>
  <si>
    <r>
      <t>3)</t>
    </r>
    <r>
      <rPr>
        <sz val="12"/>
        <rFont val="Arial"/>
        <family val="2"/>
      </rPr>
      <t xml:space="preserve"> An organic analysis for the planned organic nutrient source</t>
    </r>
  </si>
  <si>
    <t>Select from a limited list by clicking in the cell, then on the drop down arrow to the right  of the cell.</t>
  </si>
  <si>
    <t>Fertilizer List</t>
  </si>
  <si>
    <t>MAP, DAP, Triple Super Phosphate</t>
  </si>
  <si>
    <t>K-62, Muriate of Potash</t>
  </si>
  <si>
    <r>
      <t>1)</t>
    </r>
    <r>
      <rPr>
        <sz val="12"/>
        <rFont val="Arial"/>
        <family val="2"/>
      </rPr>
      <t xml:space="preserve"> Pricing for commercial fertilizer sources from your local fertilizer dealer. Choices are limited to those in the list on the right.</t>
    </r>
  </si>
  <si>
    <t>Organic Nutrient Value Calculator</t>
  </si>
  <si>
    <t>Nutrient</t>
  </si>
  <si>
    <t>Type  information in yellow cells; blue cells have a pull down list from which you must choose.</t>
  </si>
  <si>
    <t>Urea, UAN 30% and 32%, Ammonium Sulfate</t>
  </si>
  <si>
    <t>Corn Grain</t>
  </si>
  <si>
    <t>phoenix harrow</t>
  </si>
  <si>
    <t>*Nutrient withValue: lbs/acre</t>
  </si>
  <si>
    <t>*This calculation does not consider the value of micronutrients supplied by organic nutrient sources.</t>
  </si>
  <si>
    <t>1/2 inch irrigation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</si>
</sst>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0.00000"/>
  </numFmts>
  <fonts count="48">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2"/>
    </font>
    <font>
      <sz val="12"/>
      <name val="Arial"/>
      <family val="2"/>
    </font>
    <font>
      <sz val="12"/>
      <color indexed="9"/>
      <name val="Arial"/>
      <family val="2"/>
    </font>
    <font>
      <b/>
      <sz val="12"/>
      <color indexed="9"/>
      <name val="Arial"/>
      <family val="2"/>
    </font>
    <font>
      <b/>
      <vertAlign val="subscript"/>
      <sz val="12"/>
      <name val="Arial"/>
      <family val="2"/>
    </font>
    <font>
      <b/>
      <vertAlign val="subscript"/>
      <sz val="12"/>
      <color indexed="9"/>
      <name val="Arial"/>
      <family val="2"/>
    </font>
    <font>
      <vertAlign val="subscript"/>
      <sz val="12"/>
      <name val="Arial"/>
      <family val="2"/>
    </font>
    <font>
      <b/>
      <sz val="1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6"/>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6">
    <xf numFmtId="0" fontId="0" fillId="0" borderId="0" xfId="0"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right"/>
    </xf>
    <xf numFmtId="0" fontId="0" fillId="32" borderId="0" xfId="0" applyFill="1" applyAlignment="1">
      <alignment/>
    </xf>
    <xf numFmtId="2" fontId="0" fillId="0" borderId="0" xfId="0" applyNumberFormat="1" applyAlignment="1">
      <alignment/>
    </xf>
    <xf numFmtId="0" fontId="6" fillId="32" borderId="10" xfId="0" applyFont="1" applyFill="1" applyBorder="1" applyAlignment="1" applyProtection="1">
      <alignment horizontal="right" wrapText="1"/>
      <protection locked="0"/>
    </xf>
    <xf numFmtId="0" fontId="6" fillId="32" borderId="10" xfId="0" applyFont="1" applyFill="1" applyBorder="1" applyAlignment="1" applyProtection="1">
      <alignment horizontal="right"/>
      <protection locked="0"/>
    </xf>
    <xf numFmtId="0" fontId="6" fillId="32" borderId="10" xfId="0" applyFont="1" applyFill="1" applyBorder="1" applyAlignment="1" applyProtection="1">
      <alignment/>
      <protection locked="0"/>
    </xf>
    <xf numFmtId="0" fontId="4" fillId="0" borderId="0" xfId="0" applyFont="1" applyAlignment="1" applyProtection="1">
      <alignment/>
      <protection/>
    </xf>
    <xf numFmtId="0" fontId="0" fillId="0" borderId="0" xfId="0" applyAlignment="1" applyProtection="1">
      <alignment/>
      <protection/>
    </xf>
    <xf numFmtId="20" fontId="0" fillId="0" borderId="0" xfId="0" applyNumberFormat="1" applyAlignment="1" applyProtection="1">
      <alignment/>
      <protection/>
    </xf>
    <xf numFmtId="0" fontId="0" fillId="0" borderId="0" xfId="0" applyFont="1" applyAlignment="1" applyProtection="1">
      <alignment/>
      <protection/>
    </xf>
    <xf numFmtId="0" fontId="0" fillId="0" borderId="0" xfId="0" applyBorder="1" applyAlignment="1" applyProtection="1">
      <alignment horizontal="right"/>
      <protection/>
    </xf>
    <xf numFmtId="0" fontId="0" fillId="0" borderId="11" xfId="0" applyFont="1" applyFill="1" applyBorder="1" applyAlignment="1" applyProtection="1">
      <alignment horizontal="right"/>
      <protection/>
    </xf>
    <xf numFmtId="0" fontId="0" fillId="0" borderId="0" xfId="0" applyFill="1" applyAlignment="1" applyProtection="1">
      <alignment horizontal="right"/>
      <protection/>
    </xf>
    <xf numFmtId="0" fontId="0" fillId="0" borderId="0" xfId="0" applyFill="1" applyAlignment="1" applyProtection="1">
      <alignment/>
      <protection/>
    </xf>
    <xf numFmtId="0" fontId="0" fillId="0" borderId="0" xfId="0" applyFill="1" applyBorder="1" applyAlignment="1" applyProtection="1">
      <alignment/>
      <protection/>
    </xf>
    <xf numFmtId="0" fontId="4" fillId="0" borderId="0" xfId="0" applyFont="1" applyAlignment="1" applyProtection="1">
      <alignment horizontal="right"/>
      <protection/>
    </xf>
    <xf numFmtId="20" fontId="4" fillId="0" borderId="0" xfId="0" applyNumberFormat="1" applyFont="1" applyAlignment="1" applyProtection="1">
      <alignment horizontal="right"/>
      <protection/>
    </xf>
    <xf numFmtId="2" fontId="0" fillId="0" borderId="0" xfId="0" applyNumberFormat="1" applyAlignment="1" applyProtection="1">
      <alignment/>
      <protection/>
    </xf>
    <xf numFmtId="0" fontId="0" fillId="0" borderId="0" xfId="0" applyAlignment="1" applyProtection="1">
      <alignment wrapText="1"/>
      <protection/>
    </xf>
    <xf numFmtId="0" fontId="6" fillId="0" borderId="0" xfId="0" applyFont="1" applyAlignment="1" applyProtection="1">
      <alignment/>
      <protection/>
    </xf>
    <xf numFmtId="0" fontId="12" fillId="0" borderId="0" xfId="0" applyFont="1" applyAlignment="1" applyProtection="1">
      <alignment horizontal="center"/>
      <protection/>
    </xf>
    <xf numFmtId="0" fontId="6" fillId="0" borderId="0" xfId="0" applyFont="1" applyAlignment="1" applyProtection="1">
      <alignment horizontal="center"/>
      <protection/>
    </xf>
    <xf numFmtId="0" fontId="5" fillId="0" borderId="0" xfId="0" applyFont="1" applyAlignment="1" applyProtection="1">
      <alignment/>
      <protection/>
    </xf>
    <xf numFmtId="0" fontId="8" fillId="33" borderId="12" xfId="0" applyFont="1" applyFill="1" applyBorder="1" applyAlignment="1" applyProtection="1">
      <alignment wrapText="1"/>
      <protection/>
    </xf>
    <xf numFmtId="0" fontId="7" fillId="33" borderId="13" xfId="0" applyFont="1" applyFill="1" applyBorder="1" applyAlignment="1" applyProtection="1">
      <alignment wrapText="1"/>
      <protection/>
    </xf>
    <xf numFmtId="0" fontId="6" fillId="0" borderId="0" xfId="0" applyFont="1" applyAlignment="1" applyProtection="1">
      <alignment wrapText="1"/>
      <protection/>
    </xf>
    <xf numFmtId="0" fontId="6" fillId="0" borderId="0" xfId="0" applyFont="1" applyFill="1" applyAlignment="1" applyProtection="1">
      <alignment wrapText="1"/>
      <protection/>
    </xf>
    <xf numFmtId="0" fontId="6" fillId="0" borderId="0" xfId="0" applyFont="1" applyFill="1" applyAlignment="1" applyProtection="1">
      <alignment horizontal="right" wrapText="1"/>
      <protection/>
    </xf>
    <xf numFmtId="0" fontId="6" fillId="0" borderId="0" xfId="0" applyFont="1" applyFill="1" applyAlignment="1" applyProtection="1">
      <alignment horizontal="right"/>
      <protection/>
    </xf>
    <xf numFmtId="0" fontId="8" fillId="33" borderId="10" xfId="0" applyFont="1" applyFill="1" applyBorder="1" applyAlignment="1" applyProtection="1">
      <alignment/>
      <protection/>
    </xf>
    <xf numFmtId="0" fontId="8" fillId="33" borderId="14" xfId="0" applyFont="1" applyFill="1" applyBorder="1" applyAlignment="1" applyProtection="1">
      <alignment/>
      <protection/>
    </xf>
    <xf numFmtId="0" fontId="6" fillId="0" borderId="0" xfId="0" applyFont="1" applyBorder="1" applyAlignment="1" applyProtection="1">
      <alignment/>
      <protection/>
    </xf>
    <xf numFmtId="0" fontId="8" fillId="33" borderId="10" xfId="0" applyFont="1" applyFill="1" applyBorder="1" applyAlignment="1" applyProtection="1" quotePrefix="1">
      <alignment horizontal="left"/>
      <protection/>
    </xf>
    <xf numFmtId="0" fontId="8" fillId="33" borderId="10" xfId="0" applyFont="1" applyFill="1" applyBorder="1" applyAlignment="1" applyProtection="1">
      <alignment horizontal="left"/>
      <protection/>
    </xf>
    <xf numFmtId="0" fontId="6" fillId="0" borderId="10" xfId="0" applyFont="1" applyFill="1" applyBorder="1" applyAlignment="1" applyProtection="1">
      <alignment/>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8" fillId="33" borderId="12" xfId="0" applyFont="1" applyFill="1" applyBorder="1" applyAlignment="1" applyProtection="1">
      <alignment/>
      <protection/>
    </xf>
    <xf numFmtId="0" fontId="8" fillId="33" borderId="15" xfId="0" applyFont="1" applyFill="1" applyBorder="1" applyAlignment="1" applyProtection="1">
      <alignment/>
      <protection/>
    </xf>
    <xf numFmtId="0" fontId="8" fillId="33" borderId="13" xfId="0" applyFont="1" applyFill="1" applyBorder="1" applyAlignment="1" applyProtection="1">
      <alignment/>
      <protection/>
    </xf>
    <xf numFmtId="0" fontId="8" fillId="0" borderId="0" xfId="0" applyFont="1" applyFill="1" applyBorder="1" applyAlignment="1" applyProtection="1">
      <alignment/>
      <protection/>
    </xf>
    <xf numFmtId="2" fontId="6" fillId="0" borderId="10" xfId="0" applyNumberFormat="1" applyFont="1" applyFill="1" applyBorder="1" applyAlignment="1" applyProtection="1">
      <alignment horizontal="right" wrapText="1"/>
      <protection/>
    </xf>
    <xf numFmtId="0" fontId="8" fillId="33" borderId="10" xfId="0" applyFont="1" applyFill="1" applyBorder="1" applyAlignment="1" applyProtection="1">
      <alignment wrapText="1"/>
      <protection/>
    </xf>
    <xf numFmtId="7" fontId="6" fillId="0" borderId="0" xfId="44" applyNumberFormat="1" applyFont="1" applyBorder="1" applyAlignment="1" applyProtection="1">
      <alignment/>
      <protection/>
    </xf>
    <xf numFmtId="0" fontId="6" fillId="0" borderId="16" xfId="0" applyFont="1" applyBorder="1" applyAlignment="1" applyProtection="1">
      <alignment/>
      <protection/>
    </xf>
    <xf numFmtId="2" fontId="6" fillId="0" borderId="10" xfId="0" applyNumberFormat="1" applyFont="1" applyFill="1" applyBorder="1" applyAlignment="1" applyProtection="1">
      <alignment/>
      <protection/>
    </xf>
    <xf numFmtId="2" fontId="6" fillId="0" borderId="10" xfId="0" applyNumberFormat="1" applyFont="1" applyBorder="1" applyAlignment="1" applyProtection="1">
      <alignment/>
      <protection/>
    </xf>
    <xf numFmtId="0" fontId="6" fillId="0" borderId="10" xfId="0" applyFont="1" applyBorder="1" applyAlignment="1" applyProtection="1">
      <alignment/>
      <protection/>
    </xf>
    <xf numFmtId="7" fontId="6" fillId="0" borderId="0" xfId="44" applyNumberFormat="1" applyFont="1" applyFill="1" applyBorder="1" applyAlignment="1" applyProtection="1">
      <alignment/>
      <protection/>
    </xf>
    <xf numFmtId="0" fontId="5" fillId="34" borderId="10" xfId="0" applyFont="1" applyFill="1" applyBorder="1" applyAlignment="1" applyProtection="1">
      <alignment/>
      <protection/>
    </xf>
    <xf numFmtId="0" fontId="5" fillId="34" borderId="10" xfId="0" applyFont="1" applyFill="1" applyBorder="1" applyAlignment="1" applyProtection="1">
      <alignment wrapText="1"/>
      <protection/>
    </xf>
    <xf numFmtId="0" fontId="5" fillId="0" borderId="0" xfId="0" applyFont="1" applyAlignment="1" applyProtection="1">
      <alignment wrapText="1"/>
      <protection/>
    </xf>
    <xf numFmtId="0" fontId="6" fillId="34" borderId="10" xfId="0" applyFont="1" applyFill="1" applyBorder="1" applyAlignment="1" applyProtection="1">
      <alignment/>
      <protection/>
    </xf>
    <xf numFmtId="0" fontId="6" fillId="2" borderId="10" xfId="0" applyFont="1" applyFill="1" applyBorder="1" applyAlignment="1" applyProtection="1">
      <alignment horizontal="left" wrapText="1"/>
      <protection locked="0"/>
    </xf>
    <xf numFmtId="0" fontId="6" fillId="2" borderId="10" xfId="0" applyFont="1" applyFill="1" applyBorder="1" applyAlignment="1" applyProtection="1">
      <alignment wrapText="1"/>
      <protection locked="0"/>
    </xf>
    <xf numFmtId="0" fontId="6" fillId="2" borderId="10" xfId="0" applyFont="1" applyFill="1" applyBorder="1" applyAlignment="1" applyProtection="1">
      <alignment/>
      <protection locked="0"/>
    </xf>
    <xf numFmtId="0" fontId="6" fillId="2" borderId="10" xfId="0" applyFont="1" applyFill="1" applyBorder="1" applyAlignment="1" applyProtection="1">
      <alignment horizontal="left"/>
      <protection locked="0"/>
    </xf>
    <xf numFmtId="0" fontId="8" fillId="33" borderId="10" xfId="0" applyFont="1" applyFill="1" applyBorder="1" applyAlignment="1" applyProtection="1">
      <alignment horizontal="center"/>
      <protection/>
    </xf>
    <xf numFmtId="44" fontId="6" fillId="0" borderId="10" xfId="0" applyNumberFormat="1" applyFont="1" applyBorder="1" applyAlignment="1" applyProtection="1">
      <alignment horizontal="right"/>
      <protection/>
    </xf>
    <xf numFmtId="44" fontId="6" fillId="0" borderId="10" xfId="44" applyNumberFormat="1" applyFont="1" applyFill="1" applyBorder="1" applyAlignment="1" applyProtection="1">
      <alignment/>
      <protection/>
    </xf>
    <xf numFmtId="44" fontId="5" fillId="34" borderId="10" xfId="44" applyNumberFormat="1" applyFont="1" applyFill="1" applyBorder="1" applyAlignment="1" applyProtection="1">
      <alignment/>
      <protection/>
    </xf>
    <xf numFmtId="0" fontId="6" fillId="2" borderId="17" xfId="0" applyFont="1" applyFill="1" applyBorder="1" applyAlignment="1" applyProtection="1">
      <alignment/>
      <protection locked="0"/>
    </xf>
    <xf numFmtId="0" fontId="6" fillId="32" borderId="17" xfId="0" applyFont="1" applyFill="1" applyBorder="1" applyAlignment="1" applyProtection="1">
      <alignment/>
      <protection locked="0"/>
    </xf>
    <xf numFmtId="44" fontId="6" fillId="0" borderId="17" xfId="0" applyNumberFormat="1" applyFont="1" applyBorder="1" applyAlignment="1" applyProtection="1">
      <alignment horizontal="right"/>
      <protection/>
    </xf>
    <xf numFmtId="0" fontId="13" fillId="0" borderId="0" xfId="0" applyFont="1" applyFill="1" applyAlignment="1" applyProtection="1">
      <alignment wrapText="1"/>
      <protection/>
    </xf>
    <xf numFmtId="0" fontId="8" fillId="33" borderId="14" xfId="0" applyFont="1" applyFill="1" applyBorder="1" applyAlignment="1" applyProtection="1">
      <alignment horizontal="center"/>
      <protection/>
    </xf>
    <xf numFmtId="0" fontId="6" fillId="0" borderId="18" xfId="0" applyFont="1" applyBorder="1" applyAlignment="1" applyProtection="1">
      <alignment wrapText="1"/>
      <protection/>
    </xf>
    <xf numFmtId="0" fontId="13" fillId="34" borderId="10" xfId="0" applyFont="1" applyFill="1" applyBorder="1" applyAlignment="1" applyProtection="1">
      <alignment/>
      <protection/>
    </xf>
    <xf numFmtId="0" fontId="13" fillId="34" borderId="10" xfId="0" applyFont="1" applyFill="1" applyBorder="1" applyAlignment="1" applyProtection="1">
      <alignment wrapText="1"/>
      <protection/>
    </xf>
    <xf numFmtId="0" fontId="5" fillId="34" borderId="10" xfId="0" applyFont="1" applyFill="1" applyBorder="1" applyAlignment="1" applyProtection="1">
      <alignment horizontal="left"/>
      <protection/>
    </xf>
    <xf numFmtId="7" fontId="13" fillId="0" borderId="0" xfId="44" applyNumberFormat="1" applyFont="1" applyFill="1" applyBorder="1" applyAlignment="1" applyProtection="1">
      <alignment wrapText="1"/>
      <protection/>
    </xf>
    <xf numFmtId="0" fontId="0" fillId="0" borderId="0" xfId="0" applyAlignment="1">
      <alignment wrapText="1"/>
    </xf>
    <xf numFmtId="0" fontId="12" fillId="0" borderId="0" xfId="0" applyFont="1" applyAlignment="1" applyProtection="1">
      <alignment horizontal="left"/>
      <protection/>
    </xf>
    <xf numFmtId="0" fontId="6" fillId="0" borderId="0" xfId="0" applyFont="1" applyAlignment="1" applyProtection="1">
      <alignment horizontal="left"/>
      <protection/>
    </xf>
    <xf numFmtId="0" fontId="0" fillId="0" borderId="0" xfId="0" applyFont="1" applyAlignment="1" applyProtection="1">
      <alignment wrapText="1"/>
      <protection/>
    </xf>
    <xf numFmtId="0" fontId="0" fillId="0" borderId="0" xfId="0" applyAlignment="1" applyProtection="1">
      <alignment wrapText="1"/>
      <protection/>
    </xf>
    <xf numFmtId="0" fontId="4" fillId="0" borderId="0" xfId="0" applyFont="1" applyAlignment="1" applyProtection="1">
      <alignment wrapText="1"/>
      <protection/>
    </xf>
    <xf numFmtId="0" fontId="6" fillId="0" borderId="0" xfId="0" applyFont="1" applyAlignment="1" applyProtection="1">
      <alignment wrapText="1"/>
      <protection/>
    </xf>
    <xf numFmtId="0" fontId="5" fillId="0" borderId="0" xfId="0" applyFont="1" applyAlignment="1" applyProtection="1">
      <alignment wrapText="1"/>
      <protection/>
    </xf>
    <xf numFmtId="0" fontId="13" fillId="0" borderId="0" xfId="0" applyFont="1" applyFill="1" applyAlignment="1" applyProtection="1">
      <alignment wrapText="1"/>
      <protection/>
    </xf>
    <xf numFmtId="0" fontId="0" fillId="0" borderId="12" xfId="0" applyFont="1" applyFill="1" applyBorder="1" applyAlignment="1" applyProtection="1">
      <alignment/>
      <protection/>
    </xf>
    <xf numFmtId="0" fontId="8" fillId="0" borderId="19"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9"/>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76200</xdr:colOff>
      <xdr:row>3</xdr:row>
      <xdr:rowOff>114300</xdr:rowOff>
    </xdr:to>
    <xdr:pic>
      <xdr:nvPicPr>
        <xdr:cNvPr id="1" name="Picture 26" descr="1CPprimaryAGNR2"/>
        <xdr:cNvPicPr preferRelativeResize="1">
          <a:picLocks noChangeAspect="1"/>
        </xdr:cNvPicPr>
      </xdr:nvPicPr>
      <xdr:blipFill>
        <a:blip r:embed="rId1"/>
        <a:stretch>
          <a:fillRect/>
        </a:stretch>
      </xdr:blipFill>
      <xdr:spPr>
        <a:xfrm>
          <a:off x="0" y="0"/>
          <a:ext cx="33432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K51"/>
  <sheetViews>
    <sheetView showGridLines="0" tabSelected="1" zoomScalePageLayoutView="0" workbookViewId="0" topLeftCell="A16">
      <selection activeCell="D37" sqref="D37"/>
    </sheetView>
  </sheetViews>
  <sheetFormatPr defaultColWidth="9.140625" defaultRowHeight="12.75"/>
  <cols>
    <col min="1" max="1" width="49.00390625" style="23" customWidth="1"/>
    <col min="2" max="2" width="19.421875" style="23" customWidth="1"/>
    <col min="3" max="3" width="16.8515625" style="23" customWidth="1"/>
    <col min="4" max="4" width="15.140625" style="23" customWidth="1"/>
    <col min="5" max="5" width="11.7109375" style="23" customWidth="1"/>
    <col min="6" max="6" width="14.28125" style="23" customWidth="1"/>
    <col min="7" max="7" width="22.28125" style="23" customWidth="1"/>
    <col min="8" max="16384" width="9.140625" style="23" customWidth="1"/>
  </cols>
  <sheetData>
    <row r="1" ht="15"/>
    <row r="2" ht="15"/>
    <row r="3" ht="15"/>
    <row r="4" ht="15"/>
    <row r="6" spans="1:6" ht="23.25">
      <c r="A6" s="76" t="s">
        <v>130</v>
      </c>
      <c r="B6" s="77"/>
      <c r="C6" s="77"/>
      <c r="D6" s="77"/>
      <c r="E6" s="77"/>
      <c r="F6" s="77"/>
    </row>
    <row r="7" spans="1:6" ht="15.75" customHeight="1">
      <c r="A7" s="24"/>
      <c r="B7" s="25"/>
      <c r="C7" s="25"/>
      <c r="D7" s="25"/>
      <c r="E7" s="25"/>
      <c r="F7" s="25"/>
    </row>
    <row r="8" spans="1:7" ht="15.75">
      <c r="A8" s="82" t="s">
        <v>132</v>
      </c>
      <c r="B8" s="82"/>
      <c r="C8" s="82"/>
      <c r="D8" s="82"/>
      <c r="E8" s="82"/>
      <c r="F8" s="82"/>
      <c r="G8" s="55"/>
    </row>
    <row r="9" spans="1:6" ht="20.25" customHeight="1">
      <c r="A9" s="26" t="s">
        <v>94</v>
      </c>
      <c r="D9" s="73" t="s">
        <v>126</v>
      </c>
      <c r="E9" s="73"/>
      <c r="F9" s="73"/>
    </row>
    <row r="10" spans="1:6" ht="31.5" customHeight="1">
      <c r="A10" s="82" t="s">
        <v>129</v>
      </c>
      <c r="B10" s="82"/>
      <c r="C10" s="82"/>
      <c r="D10" s="56" t="s">
        <v>88</v>
      </c>
      <c r="E10" s="72" t="s">
        <v>133</v>
      </c>
      <c r="F10" s="72"/>
    </row>
    <row r="11" spans="1:6" ht="30.75" customHeight="1">
      <c r="A11" s="26" t="s">
        <v>95</v>
      </c>
      <c r="D11" s="56" t="s">
        <v>89</v>
      </c>
      <c r="E11" s="72" t="s">
        <v>127</v>
      </c>
      <c r="F11" s="72"/>
    </row>
    <row r="12" spans="1:6" ht="20.25" customHeight="1">
      <c r="A12" s="26" t="s">
        <v>124</v>
      </c>
      <c r="D12" s="56" t="s">
        <v>90</v>
      </c>
      <c r="E12" s="71" t="s">
        <v>128</v>
      </c>
      <c r="F12" s="71"/>
    </row>
    <row r="13" ht="14.25" customHeight="1"/>
    <row r="14" spans="1:3" ht="15.75">
      <c r="A14" s="27" t="s">
        <v>5</v>
      </c>
      <c r="B14" s="28"/>
      <c r="C14" s="29"/>
    </row>
    <row r="15" spans="1:4" ht="21" customHeight="1">
      <c r="A15" s="29" t="s">
        <v>3</v>
      </c>
      <c r="B15" s="7" t="s">
        <v>134</v>
      </c>
      <c r="C15" s="29"/>
      <c r="D15" s="29"/>
    </row>
    <row r="16" spans="1:7" ht="15">
      <c r="A16" s="29"/>
      <c r="B16" s="30"/>
      <c r="C16" s="31"/>
      <c r="D16" s="29"/>
      <c r="F16" s="32"/>
      <c r="G16" s="32"/>
    </row>
    <row r="17" spans="1:7" ht="15.75">
      <c r="A17" s="33" t="s">
        <v>102</v>
      </c>
      <c r="B17" s="33"/>
      <c r="C17" s="34" t="s">
        <v>0</v>
      </c>
      <c r="D17" s="29"/>
      <c r="F17" s="32"/>
      <c r="G17" s="32"/>
    </row>
    <row r="18" spans="1:7" ht="30" customHeight="1">
      <c r="A18" s="23" t="s">
        <v>108</v>
      </c>
      <c r="B18" s="57" t="s">
        <v>26</v>
      </c>
      <c r="C18" s="35"/>
      <c r="D18" s="29"/>
      <c r="F18" s="32"/>
      <c r="G18" s="32"/>
    </row>
    <row r="19" spans="1:3" ht="20.25" customHeight="1">
      <c r="A19" s="23" t="s">
        <v>6</v>
      </c>
      <c r="B19" s="8"/>
      <c r="C19" s="58" t="s">
        <v>55</v>
      </c>
    </row>
    <row r="20" spans="2:4" ht="15">
      <c r="B20" s="32"/>
      <c r="C20" s="32"/>
      <c r="D20" s="29"/>
    </row>
    <row r="21" spans="1:6" ht="15.75">
      <c r="A21" s="33" t="s">
        <v>83</v>
      </c>
      <c r="B21" s="33" t="s">
        <v>52</v>
      </c>
      <c r="C21" s="61" t="s">
        <v>54</v>
      </c>
      <c r="D21" s="69" t="s">
        <v>131</v>
      </c>
      <c r="E21" s="83" t="str">
        <f>IF($A$23=Sheet2!A38,"*This calculation assumes all of the value of this fertilizer is placed on the nitrogen portion and no value has been assigned to the sulfate."," ")</f>
        <v> </v>
      </c>
      <c r="F21" s="83"/>
    </row>
    <row r="22" spans="1:6" ht="15.75">
      <c r="A22" s="84" t="s">
        <v>125</v>
      </c>
      <c r="B22" s="85"/>
      <c r="C22" s="85"/>
      <c r="D22" s="70"/>
      <c r="E22" s="83"/>
      <c r="F22" s="83"/>
    </row>
    <row r="23" spans="1:6" ht="21.75" customHeight="1">
      <c r="A23" s="65" t="s">
        <v>53</v>
      </c>
      <c r="B23" s="66"/>
      <c r="C23" s="67">
        <f>ROUND(B23/(VLOOKUP($A$23,Sheet2!A35:B38,2,FALSE)*2000),2)</f>
        <v>0</v>
      </c>
      <c r="D23" s="23" t="s">
        <v>88</v>
      </c>
      <c r="E23" s="83"/>
      <c r="F23" s="83"/>
    </row>
    <row r="24" spans="1:6" ht="19.5">
      <c r="A24" s="60" t="s">
        <v>121</v>
      </c>
      <c r="B24" s="9"/>
      <c r="C24" s="62">
        <f>ROUND(((B24-((VLOOKUP($A$24,Sheet2!A40:C42,3,FALSE)*2000)*C23)))/(VLOOKUP($A$24,Sheet2!A40:B42,2,FALSE)*2000),2)</f>
        <v>0</v>
      </c>
      <c r="D24" s="23" t="s">
        <v>89</v>
      </c>
      <c r="E24" s="83"/>
      <c r="F24" s="83"/>
    </row>
    <row r="25" spans="1:6" ht="19.5">
      <c r="A25" s="59" t="s">
        <v>116</v>
      </c>
      <c r="B25" s="9"/>
      <c r="C25" s="62">
        <f>ROUND((B25/(VLOOKUP($A$25,Sheet2!D40:F42,2,FALSE)*2000)),2)</f>
        <v>0</v>
      </c>
      <c r="D25" s="23" t="s">
        <v>90</v>
      </c>
      <c r="E25" s="83"/>
      <c r="F25" s="83"/>
    </row>
    <row r="27" spans="1:6" ht="18.75">
      <c r="A27" s="37" t="s">
        <v>103</v>
      </c>
      <c r="B27" s="36" t="s">
        <v>1</v>
      </c>
      <c r="C27" s="36" t="s">
        <v>82</v>
      </c>
      <c r="D27" s="37" t="s">
        <v>2</v>
      </c>
      <c r="E27" s="36" t="s">
        <v>80</v>
      </c>
      <c r="F27" s="36" t="s">
        <v>81</v>
      </c>
    </row>
    <row r="28" spans="1:6" ht="19.5" customHeight="1">
      <c r="A28" s="39" t="s">
        <v>107</v>
      </c>
      <c r="B28" s="9"/>
      <c r="C28" s="9"/>
      <c r="D28" s="38">
        <f>B28-C28</f>
        <v>0</v>
      </c>
      <c r="E28" s="9"/>
      <c r="F28" s="9"/>
    </row>
    <row r="29" spans="1:6" ht="15">
      <c r="A29" s="39"/>
      <c r="B29" s="40"/>
      <c r="C29" s="40"/>
      <c r="D29" s="39"/>
      <c r="E29" s="40"/>
      <c r="F29" s="40"/>
    </row>
    <row r="30" spans="1:6" ht="15.75">
      <c r="A30" s="41" t="s">
        <v>104</v>
      </c>
      <c r="B30" s="42"/>
      <c r="C30" s="43"/>
      <c r="D30" s="44"/>
      <c r="E30" s="44"/>
      <c r="F30" s="44"/>
    </row>
    <row r="31" spans="1:6" ht="15">
      <c r="A31" s="39" t="s">
        <v>106</v>
      </c>
      <c r="B31" s="38" t="str">
        <f>VLOOKUP($C$19,Sheet2!I7:K8,3,FALSE)</f>
        <v>solid</v>
      </c>
      <c r="C31" s="38" t="s">
        <v>38</v>
      </c>
      <c r="D31" s="39"/>
      <c r="E31" s="40"/>
      <c r="F31" s="40"/>
    </row>
    <row r="32" spans="1:6" ht="45" customHeight="1">
      <c r="A32" s="23" t="s">
        <v>14</v>
      </c>
      <c r="B32" s="57"/>
      <c r="C32" s="58" t="s">
        <v>138</v>
      </c>
      <c r="D32" s="39"/>
      <c r="E32" s="40"/>
      <c r="F32" s="40"/>
    </row>
    <row r="33" spans="1:6" ht="20.25" customHeight="1">
      <c r="A33" s="23" t="s">
        <v>7</v>
      </c>
      <c r="B33" s="57"/>
      <c r="C33" s="58" t="s">
        <v>45</v>
      </c>
      <c r="D33" s="39"/>
      <c r="E33" s="40"/>
      <c r="F33" s="40"/>
    </row>
    <row r="34" spans="1:6" ht="19.5">
      <c r="A34" s="23" t="s">
        <v>86</v>
      </c>
      <c r="B34" s="45" t="e">
        <f>Sheet3!H11*VLOOKUP($C$19,Sheet2!I7:J8,2,FALSE)*B19</f>
        <v>#N/A</v>
      </c>
      <c r="C34" s="45">
        <f>Sheet3!H235*VLOOKUP($C$19,Sheet2!I7:J8,2,FALSE)*B19</f>
        <v>0</v>
      </c>
      <c r="D34" s="39"/>
      <c r="E34" s="40"/>
      <c r="F34" s="40"/>
    </row>
    <row r="35" spans="2:8" ht="15">
      <c r="B35" s="39"/>
      <c r="C35" s="39"/>
      <c r="E35" s="39"/>
      <c r="F35" s="39"/>
      <c r="G35" s="39"/>
      <c r="H35" s="39"/>
    </row>
    <row r="36" spans="1:11" ht="33">
      <c r="A36" s="46" t="s">
        <v>78</v>
      </c>
      <c r="B36" s="33" t="s">
        <v>1</v>
      </c>
      <c r="C36" s="36" t="s">
        <v>80</v>
      </c>
      <c r="D36" s="36" t="s">
        <v>81</v>
      </c>
      <c r="E36" s="39"/>
      <c r="F36" s="39"/>
      <c r="G36" s="39"/>
      <c r="H36" s="39"/>
      <c r="K36" s="39"/>
    </row>
    <row r="37" spans="1:6" ht="30">
      <c r="A37" s="29" t="str">
        <f>"Nutrient Requirements for "&amp;B15&amp;" (lbs/acre) from nutrient management plan"</f>
        <v>Nutrient Requirements for Corn Grain (lbs/acre) from nutrient management plan</v>
      </c>
      <c r="B37" s="9"/>
      <c r="C37" s="9"/>
      <c r="D37" s="9"/>
      <c r="F37" s="39"/>
    </row>
    <row r="38" spans="1:6" ht="15">
      <c r="A38" s="23" t="s">
        <v>109</v>
      </c>
      <c r="B38" s="49" t="e">
        <f>Sheet2!D30*VLOOKUP($C$19,Sheet2!I7:J8,2,FALSE)*Sheet1!B19+VLOOKUP($B$18,Sheet2!H18:J27,3,FALSE)</f>
        <v>#N/A</v>
      </c>
      <c r="C38" s="38">
        <f>Sheet2!E30*VLOOKUP($C$19,Sheet2!I7:J9,2,FALSE)*Sheet1!B19</f>
        <v>0</v>
      </c>
      <c r="D38" s="38">
        <f>Sheet2!F30*VLOOKUP($C$19,Sheet2!I7:J9,2,FALSE)*Sheet1!B19</f>
        <v>0</v>
      </c>
      <c r="F38" s="39"/>
    </row>
    <row r="39" spans="2:4" ht="44.25" customHeight="1">
      <c r="B39" s="39"/>
      <c r="C39" s="68" t="str">
        <f>IF($C$38&gt;$C$37,"application rate exceeds crop requirement"," ")</f>
        <v> </v>
      </c>
      <c r="D39" s="68" t="str">
        <f>IF($D$38&gt;$D$37,"application rate exceeds crop requirement"," ")</f>
        <v> </v>
      </c>
    </row>
    <row r="40" spans="1:6" ht="15">
      <c r="A40" s="48" t="s">
        <v>136</v>
      </c>
      <c r="B40" s="50" t="e">
        <f>MIN(B38,B37)</f>
        <v>#N/A</v>
      </c>
      <c r="C40" s="51">
        <f>MIN(C38,C37)</f>
        <v>0</v>
      </c>
      <c r="D40" s="51">
        <f>MIN(D38,D37)</f>
        <v>0</v>
      </c>
      <c r="E40" s="47"/>
      <c r="F40" s="47"/>
    </row>
    <row r="41" spans="1:6" ht="15">
      <c r="A41" s="40" t="s">
        <v>120</v>
      </c>
      <c r="B41" s="63" t="e">
        <f>ROUND(B40*C23,2)</f>
        <v>#N/A</v>
      </c>
      <c r="C41" s="63">
        <f>ROUND(C40*C24,2)</f>
        <v>0</v>
      </c>
      <c r="D41" s="63">
        <f>ROUND(D40*C25,2)</f>
        <v>0</v>
      </c>
      <c r="E41" s="47"/>
      <c r="F41" s="47"/>
    </row>
    <row r="42" spans="1:6" ht="15">
      <c r="A42" s="40" t="s">
        <v>57</v>
      </c>
      <c r="B42" s="63">
        <f>ROUND((Sheet2!D31*(VLOOKUP($C$19,Sheet2!I7:J8,2,FALSE))*B19*C23),2)</f>
        <v>0</v>
      </c>
      <c r="C42" s="63">
        <v>0</v>
      </c>
      <c r="D42" s="63">
        <v>0</v>
      </c>
      <c r="E42" s="47"/>
      <c r="F42" s="47"/>
    </row>
    <row r="43" spans="1:6" ht="15">
      <c r="A43" s="40" t="s">
        <v>58</v>
      </c>
      <c r="B43" s="63">
        <f>ROUND((Sheet2!D32*(VLOOKUP($C$19,Sheet2!I7:J8,2,FALSE))*B19*C23),2)</f>
        <v>0</v>
      </c>
      <c r="C43" s="63">
        <v>0</v>
      </c>
      <c r="D43" s="63">
        <v>0</v>
      </c>
      <c r="E43" s="47"/>
      <c r="F43" s="47"/>
    </row>
    <row r="44" spans="1:6" ht="27" customHeight="1">
      <c r="A44" s="40"/>
      <c r="B44" s="74" t="s">
        <v>137</v>
      </c>
      <c r="C44" s="75"/>
      <c r="D44" s="75"/>
      <c r="E44" s="75"/>
      <c r="F44" s="75"/>
    </row>
    <row r="45" spans="1:6" ht="15.75">
      <c r="A45" s="41" t="s">
        <v>105</v>
      </c>
      <c r="B45" s="43"/>
      <c r="C45" s="52"/>
      <c r="D45" s="52"/>
      <c r="E45" s="47"/>
      <c r="F45" s="47"/>
    </row>
    <row r="46" spans="1:6" ht="18" customHeight="1">
      <c r="A46" s="53" t="s">
        <v>110</v>
      </c>
      <c r="B46" s="64" t="e">
        <f>SUM(B41:D41)+B42+B43</f>
        <v>#N/A</v>
      </c>
      <c r="C46" s="52"/>
      <c r="D46" s="52"/>
      <c r="E46" s="47"/>
      <c r="F46" s="47"/>
    </row>
    <row r="47" spans="1:6" ht="17.25" customHeight="1">
      <c r="A47" s="53" t="s">
        <v>111</v>
      </c>
      <c r="B47" s="64">
        <f>ROUND(Sheet2!D30*VLOOKUP($C$19,Sheet2!I7:J8,2,FALSE)*B19*C23,2)</f>
        <v>0</v>
      </c>
      <c r="C47" s="52"/>
      <c r="D47" s="52"/>
      <c r="E47" s="47"/>
      <c r="F47" s="47"/>
    </row>
    <row r="48" spans="1:6" ht="50.25">
      <c r="A48" s="54" t="s">
        <v>93</v>
      </c>
      <c r="B48" s="64" t="e">
        <f>ROUND(VLOOKUP($B$18,Sheet2!H18:I27,2,FALSE),2)</f>
        <v>#N/A</v>
      </c>
      <c r="C48" s="52"/>
      <c r="D48" s="52"/>
      <c r="E48" s="47"/>
      <c r="F48" s="47"/>
    </row>
    <row r="49" spans="1:6" ht="28.5" customHeight="1">
      <c r="A49" s="80" t="s">
        <v>101</v>
      </c>
      <c r="B49" s="81"/>
      <c r="C49" s="81"/>
      <c r="D49" s="81"/>
      <c r="E49" s="81"/>
      <c r="F49" s="81"/>
    </row>
    <row r="50" ht="8.25" customHeight="1"/>
    <row r="51" spans="1:6" ht="39.75" customHeight="1">
      <c r="A51" s="78" t="s">
        <v>100</v>
      </c>
      <c r="B51" s="79"/>
      <c r="C51" s="79"/>
      <c r="D51" s="79"/>
      <c r="E51" s="79"/>
      <c r="F51" s="79"/>
    </row>
  </sheetData>
  <sheetProtection password="E640" sheet="1" selectLockedCells="1"/>
  <mergeCells count="12">
    <mergeCell ref="A10:C10"/>
    <mergeCell ref="E11:F11"/>
    <mergeCell ref="E12:F12"/>
    <mergeCell ref="E10:F10"/>
    <mergeCell ref="D9:F9"/>
    <mergeCell ref="B44:F44"/>
    <mergeCell ref="A6:F6"/>
    <mergeCell ref="A51:F51"/>
    <mergeCell ref="A49:F49"/>
    <mergeCell ref="A8:F8"/>
    <mergeCell ref="E21:F25"/>
    <mergeCell ref="A22:C22"/>
  </mergeCells>
  <conditionalFormatting sqref="B32">
    <cfRule type="expression" priority="1" dxfId="0" stopIfTrue="1">
      <formula>OR(B18="Broilers/Roasters",B18="Caged Layer")</formula>
    </cfRule>
  </conditionalFormatting>
  <conditionalFormatting sqref="B33">
    <cfRule type="expression" priority="2" dxfId="0" stopIfTrue="1">
      <formula>OR(B18="Broilers/Roasters",B18="Caged Layer")</formula>
    </cfRule>
  </conditionalFormatting>
  <conditionalFormatting sqref="B34">
    <cfRule type="expression" priority="3" dxfId="0" stopIfTrue="1">
      <formula>OR(B18="Broilers/Roasters",B18="Caged Layer")</formula>
    </cfRule>
  </conditionalFormatting>
  <conditionalFormatting sqref="B31">
    <cfRule type="expression" priority="4" dxfId="4" stopIfTrue="1">
      <formula>OR(B18="Broilers/Roasters",B18="Caged Layer")</formula>
    </cfRule>
  </conditionalFormatting>
  <conditionalFormatting sqref="C34">
    <cfRule type="expression" priority="5" dxfId="0" stopIfTrue="1">
      <formula>OR(B18="cattle",B18="horse",B18="swine",B18="goats",B18="sheep",B18="Vegetable processing effluent",B18="Meat processing residuals",B18="Compost (if C/N &lt;25)")</formula>
    </cfRule>
  </conditionalFormatting>
  <conditionalFormatting sqref="C31">
    <cfRule type="expression" priority="6" dxfId="0" stopIfTrue="1">
      <formula>OR(B18="cattle",B18="horse",B18="swine",B18="goats",B18="sheep",B18="Vegetable processing effluent",B18="Meat processing residuals",B18="Compost (if C/N &lt;25)")</formula>
    </cfRule>
  </conditionalFormatting>
  <conditionalFormatting sqref="C32">
    <cfRule type="expression" priority="7" dxfId="0" stopIfTrue="1">
      <formula>OR(B18="cattle",B18="horse",B18="swine",B18="goats",B18="sheep",B18="Vegetable processing effluent",B18="Meat processing residuals",B18="Compost (if C/N &lt;25)")</formula>
    </cfRule>
  </conditionalFormatting>
  <conditionalFormatting sqref="C33">
    <cfRule type="expression" priority="8" dxfId="0" stopIfTrue="1">
      <formula>OR(B18="cattle",B18="horse",B18="swine",B18="goats",B18="sheep",B18="Vegetable processing effluent",B18="Meat processing residuals",B18="Compost (if C/N &lt;25)")</formula>
    </cfRule>
  </conditionalFormatting>
  <dataValidations count="11">
    <dataValidation type="list" showInputMessage="1" showErrorMessage="1" sqref="B32">
      <formula1>incorporation</formula1>
    </dataValidation>
    <dataValidation type="list" allowBlank="1" showInputMessage="1" showErrorMessage="1" sqref="B33">
      <formula1>timingofinc</formula1>
    </dataValidation>
    <dataValidation type="list" allowBlank="1" showInputMessage="1" showErrorMessage="1" sqref="C32">
      <formula1>incorporationP</formula1>
    </dataValidation>
    <dataValidation type="list" allowBlank="1" showInputMessage="1" showErrorMessage="1" sqref="C33">
      <formula1>Ptimingofinc</formula1>
    </dataValidation>
    <dataValidation type="list" showInputMessage="1" showErrorMessage="1" sqref="B18">
      <formula1>Manuresource</formula1>
    </dataValidation>
    <dataValidation type="list" showInputMessage="1" showErrorMessage="1" sqref="G16:G18 C20">
      <formula1>ManureUnits</formula1>
    </dataValidation>
    <dataValidation type="list" showInputMessage="1" showErrorMessage="1" sqref="C16">
      <formula1>Units</formula1>
    </dataValidation>
    <dataValidation type="list" allowBlank="1" showInputMessage="1" showErrorMessage="1" sqref="C19">
      <formula1>aplicunits</formula1>
    </dataValidation>
    <dataValidation type="list" showInputMessage="1" showErrorMessage="1" sqref="A23">
      <formula1>nfert</formula1>
    </dataValidation>
    <dataValidation type="list" showInputMessage="1" showErrorMessage="1" sqref="A24">
      <formula1>Psources</formula1>
    </dataValidation>
    <dataValidation type="list" showInputMessage="1" showErrorMessage="1" sqref="A25">
      <formula1>Ksources</formula1>
    </dataValidation>
  </dataValidations>
  <printOptions/>
  <pageMargins left="0.75" right="0.75" top="0.5" bottom="0.5" header="0.5" footer="0.5"/>
  <pageSetup fitToHeight="1" fitToWidth="1" horizontalDpi="600" verticalDpi="600" orientation="portrait" scale="70" r:id="rId2"/>
  <headerFooter alignWithMargins="0">
    <oddFooter>&amp;R9/09</oddFooter>
  </headerFooter>
  <drawing r:id="rId1"/>
</worksheet>
</file>

<file path=xl/worksheets/sheet2.xml><?xml version="1.0" encoding="utf-8"?>
<worksheet xmlns="http://schemas.openxmlformats.org/spreadsheetml/2006/main" xmlns:r="http://schemas.openxmlformats.org/officeDocument/2006/relationships">
  <dimension ref="A1:Q78"/>
  <sheetViews>
    <sheetView zoomScalePageLayoutView="0" workbookViewId="0" topLeftCell="A1">
      <selection activeCell="G11" sqref="G11"/>
    </sheetView>
  </sheetViews>
  <sheetFormatPr defaultColWidth="9.140625" defaultRowHeight="12.75"/>
  <cols>
    <col min="1" max="1" width="27.140625" style="11" customWidth="1"/>
    <col min="2" max="2" width="24.57421875" style="11" customWidth="1"/>
    <col min="3" max="4" width="9.140625" style="11" customWidth="1"/>
    <col min="5" max="5" width="9.421875" style="11" customWidth="1"/>
    <col min="6" max="6" width="10.421875" style="11" customWidth="1"/>
    <col min="7" max="7" width="10.7109375" style="11" bestFit="1" customWidth="1"/>
    <col min="8" max="8" width="21.140625" style="11" bestFit="1" customWidth="1"/>
    <col min="9" max="9" width="10.00390625" style="11" customWidth="1"/>
    <col min="10" max="10" width="17.7109375" style="11" customWidth="1"/>
    <col min="11" max="16384" width="9.140625" style="11" customWidth="1"/>
  </cols>
  <sheetData>
    <row r="1" spans="1:9" ht="12.75">
      <c r="A1" s="10" t="s">
        <v>14</v>
      </c>
      <c r="B1" s="10" t="s">
        <v>77</v>
      </c>
      <c r="C1" s="10" t="s">
        <v>4</v>
      </c>
      <c r="D1" s="10" t="s">
        <v>74</v>
      </c>
      <c r="E1" s="10"/>
      <c r="I1" s="10"/>
    </row>
    <row r="2" spans="1:4" ht="12.75">
      <c r="A2" s="10"/>
      <c r="B2" s="10"/>
      <c r="C2" s="10"/>
      <c r="D2" s="10"/>
    </row>
    <row r="3" spans="1:4" ht="12.75">
      <c r="A3" s="11" t="s">
        <v>13</v>
      </c>
      <c r="B3" s="11" t="s">
        <v>84</v>
      </c>
      <c r="C3" s="11" t="s">
        <v>13</v>
      </c>
      <c r="D3" s="11" t="s">
        <v>42</v>
      </c>
    </row>
    <row r="4" spans="1:4" ht="12.75">
      <c r="A4" s="11" t="s">
        <v>84</v>
      </c>
      <c r="B4" s="13" t="s">
        <v>138</v>
      </c>
      <c r="C4" s="11" t="s">
        <v>15</v>
      </c>
      <c r="D4" s="11" t="s">
        <v>20</v>
      </c>
    </row>
    <row r="5" spans="1:4" ht="12.75">
      <c r="A5" s="13" t="s">
        <v>138</v>
      </c>
      <c r="B5" s="11" t="s">
        <v>85</v>
      </c>
      <c r="C5" s="12" t="s">
        <v>16</v>
      </c>
      <c r="D5" s="11" t="s">
        <v>43</v>
      </c>
    </row>
    <row r="6" spans="1:9" ht="12.75">
      <c r="A6" s="11" t="s">
        <v>85</v>
      </c>
      <c r="B6" s="11" t="s">
        <v>87</v>
      </c>
      <c r="C6" s="11" t="s">
        <v>17</v>
      </c>
      <c r="D6" s="11" t="s">
        <v>44</v>
      </c>
      <c r="I6" s="10" t="s">
        <v>36</v>
      </c>
    </row>
    <row r="7" spans="1:11" ht="12.75">
      <c r="A7" s="11" t="s">
        <v>87</v>
      </c>
      <c r="B7" s="11" t="s">
        <v>8</v>
      </c>
      <c r="C7" s="11" t="s">
        <v>18</v>
      </c>
      <c r="D7" s="11" t="s">
        <v>45</v>
      </c>
      <c r="I7" s="13" t="s">
        <v>55</v>
      </c>
      <c r="J7" s="11">
        <v>20</v>
      </c>
      <c r="K7" s="11" t="s">
        <v>66</v>
      </c>
    </row>
    <row r="8" spans="1:11" ht="12.75">
      <c r="A8" s="11" t="s">
        <v>8</v>
      </c>
      <c r="B8" s="11" t="s">
        <v>135</v>
      </c>
      <c r="C8" s="11" t="s">
        <v>19</v>
      </c>
      <c r="D8" s="11" t="s">
        <v>46</v>
      </c>
      <c r="I8" s="11" t="s">
        <v>56</v>
      </c>
      <c r="J8" s="11">
        <v>0.0837</v>
      </c>
      <c r="K8" s="11" t="s">
        <v>65</v>
      </c>
    </row>
    <row r="9" spans="1:4" ht="12.75">
      <c r="A9" s="11" t="s">
        <v>135</v>
      </c>
      <c r="B9" s="11" t="s">
        <v>96</v>
      </c>
      <c r="C9" s="11" t="s">
        <v>20</v>
      </c>
      <c r="D9" s="11" t="s">
        <v>47</v>
      </c>
    </row>
    <row r="10" spans="1:4" ht="12.75">
      <c r="A10" s="11" t="s">
        <v>96</v>
      </c>
      <c r="B10" s="11" t="s">
        <v>10</v>
      </c>
      <c r="C10" s="11" t="s">
        <v>21</v>
      </c>
      <c r="D10" s="11" t="s">
        <v>75</v>
      </c>
    </row>
    <row r="11" spans="1:4" ht="12.75">
      <c r="A11" s="11" t="s">
        <v>10</v>
      </c>
      <c r="B11" s="11" t="s">
        <v>97</v>
      </c>
      <c r="C11" s="11" t="s">
        <v>22</v>
      </c>
      <c r="D11" s="11" t="s">
        <v>23</v>
      </c>
    </row>
    <row r="12" spans="1:3" ht="12.75">
      <c r="A12" s="11" t="s">
        <v>97</v>
      </c>
      <c r="B12" s="11" t="s">
        <v>92</v>
      </c>
      <c r="C12" s="11" t="s">
        <v>23</v>
      </c>
    </row>
    <row r="13" spans="1:2" ht="12.75">
      <c r="A13" s="11" t="s">
        <v>92</v>
      </c>
      <c r="B13" s="11" t="s">
        <v>12</v>
      </c>
    </row>
    <row r="14" spans="1:2" ht="12.75">
      <c r="A14" s="11" t="s">
        <v>12</v>
      </c>
      <c r="B14" s="11" t="s">
        <v>91</v>
      </c>
    </row>
    <row r="15" ht="12.75">
      <c r="A15" s="11" t="s">
        <v>91</v>
      </c>
    </row>
    <row r="16" ht="12.75">
      <c r="B16" s="10" t="s">
        <v>25</v>
      </c>
    </row>
    <row r="17" spans="1:6" ht="12.75">
      <c r="A17" s="10" t="s">
        <v>37</v>
      </c>
      <c r="B17" s="10" t="s">
        <v>33</v>
      </c>
      <c r="C17" s="10" t="s">
        <v>34</v>
      </c>
      <c r="D17" s="10" t="s">
        <v>35</v>
      </c>
      <c r="F17" s="10" t="s">
        <v>24</v>
      </c>
    </row>
    <row r="18" spans="1:10" ht="12.75">
      <c r="A18" s="11" t="s">
        <v>26</v>
      </c>
      <c r="B18" s="11">
        <v>0.35</v>
      </c>
      <c r="C18" s="11">
        <v>0.18</v>
      </c>
      <c r="D18" s="11">
        <v>0.09</v>
      </c>
      <c r="F18" s="11" t="s">
        <v>72</v>
      </c>
      <c r="H18" s="11" t="s">
        <v>26</v>
      </c>
      <c r="I18" s="11" t="e">
        <f>Sheet1!B34*Sheet1!C23</f>
        <v>#N/A</v>
      </c>
      <c r="J18" s="21" t="e">
        <f>Sheet1!B34</f>
        <v>#N/A</v>
      </c>
    </row>
    <row r="19" spans="1:10" ht="12.75">
      <c r="A19" s="11" t="s">
        <v>27</v>
      </c>
      <c r="B19" s="11">
        <v>0.6</v>
      </c>
      <c r="C19" s="11">
        <v>0.1</v>
      </c>
      <c r="D19" s="11">
        <v>0.05</v>
      </c>
      <c r="F19" s="11" t="s">
        <v>73</v>
      </c>
      <c r="H19" s="11" t="s">
        <v>27</v>
      </c>
      <c r="I19" s="11">
        <f>Sheet1!C34*Sheet1!C23</f>
        <v>0</v>
      </c>
      <c r="J19" s="21">
        <f>Sheet1!C34</f>
        <v>0</v>
      </c>
    </row>
    <row r="20" spans="1:10" ht="12.75">
      <c r="A20" s="22" t="s">
        <v>79</v>
      </c>
      <c r="B20" s="11">
        <v>0.5</v>
      </c>
      <c r="C20" s="11">
        <v>0.15</v>
      </c>
      <c r="D20" s="11">
        <v>0.08</v>
      </c>
      <c r="F20" s="11" t="s">
        <v>38</v>
      </c>
      <c r="H20" s="22" t="s">
        <v>79</v>
      </c>
      <c r="I20" s="11">
        <f>Sheet1!C34*Sheet1!C23</f>
        <v>0</v>
      </c>
      <c r="J20" s="21">
        <f>Sheet1!C34</f>
        <v>0</v>
      </c>
    </row>
    <row r="21" spans="1:10" ht="12.75">
      <c r="A21" s="11" t="s">
        <v>28</v>
      </c>
      <c r="B21" s="11">
        <v>0.5</v>
      </c>
      <c r="C21" s="11">
        <v>0.15</v>
      </c>
      <c r="D21" s="11">
        <v>0.08</v>
      </c>
      <c r="H21" s="11" t="s">
        <v>28</v>
      </c>
      <c r="I21" s="11" t="e">
        <f>Sheet1!B34*Sheet1!C23</f>
        <v>#N/A</v>
      </c>
      <c r="J21" s="21" t="e">
        <f>Sheet1!B34</f>
        <v>#N/A</v>
      </c>
    </row>
    <row r="22" spans="1:10" ht="12.75">
      <c r="A22" s="11" t="s">
        <v>29</v>
      </c>
      <c r="B22" s="11">
        <v>0.2</v>
      </c>
      <c r="C22" s="11">
        <v>0.1</v>
      </c>
      <c r="D22" s="11">
        <v>0.05</v>
      </c>
      <c r="H22" s="11" t="s">
        <v>29</v>
      </c>
      <c r="I22" s="11" t="e">
        <f>Sheet1!B34*Sheet1!C23</f>
        <v>#N/A</v>
      </c>
      <c r="J22" s="21" t="e">
        <f>Sheet1!B34</f>
        <v>#N/A</v>
      </c>
    </row>
    <row r="23" spans="1:10" ht="12.75">
      <c r="A23" s="11" t="s">
        <v>30</v>
      </c>
      <c r="B23" s="11">
        <v>0.3</v>
      </c>
      <c r="C23" s="11">
        <v>0.15</v>
      </c>
      <c r="D23" s="11">
        <v>0.05</v>
      </c>
      <c r="H23" s="11" t="s">
        <v>30</v>
      </c>
      <c r="I23" s="11" t="e">
        <f>Sheet1!B34*Sheet1!C23</f>
        <v>#N/A</v>
      </c>
      <c r="J23" s="21" t="e">
        <f>Sheet1!B34</f>
        <v>#N/A</v>
      </c>
    </row>
    <row r="24" spans="1:10" ht="12.75">
      <c r="A24" s="11" t="s">
        <v>31</v>
      </c>
      <c r="B24" s="11">
        <v>0.3</v>
      </c>
      <c r="C24" s="11">
        <v>0.15</v>
      </c>
      <c r="D24" s="11">
        <v>0.05</v>
      </c>
      <c r="H24" s="11" t="s">
        <v>31</v>
      </c>
      <c r="I24" s="11" t="e">
        <f>Sheet1!B34*Sheet1!C23</f>
        <v>#N/A</v>
      </c>
      <c r="J24" s="21" t="e">
        <f>Sheet1!B34</f>
        <v>#N/A</v>
      </c>
    </row>
    <row r="25" spans="1:10" ht="12.75">
      <c r="A25" s="11" t="s">
        <v>99</v>
      </c>
      <c r="B25" s="11">
        <v>0.4</v>
      </c>
      <c r="C25" s="11">
        <v>0.15</v>
      </c>
      <c r="D25" s="11">
        <v>0.08</v>
      </c>
      <c r="H25" s="11" t="s">
        <v>99</v>
      </c>
      <c r="I25" s="11" t="e">
        <f>Sheet1!B34*Sheet1!C23</f>
        <v>#N/A</v>
      </c>
      <c r="J25" s="21" t="e">
        <f>Sheet1!B34</f>
        <v>#N/A</v>
      </c>
    </row>
    <row r="26" spans="1:10" ht="12.75">
      <c r="A26" s="11" t="s">
        <v>98</v>
      </c>
      <c r="B26" s="11">
        <v>0.5</v>
      </c>
      <c r="C26" s="11">
        <v>0.1</v>
      </c>
      <c r="D26" s="11">
        <v>0.05</v>
      </c>
      <c r="H26" s="11" t="s">
        <v>98</v>
      </c>
      <c r="I26" s="11" t="e">
        <f>Sheet1!B34*Sheet1!C23</f>
        <v>#N/A</v>
      </c>
      <c r="J26" s="21" t="e">
        <f>Sheet1!B34</f>
        <v>#N/A</v>
      </c>
    </row>
    <row r="27" spans="1:10" ht="12.75">
      <c r="A27" s="11" t="s">
        <v>32</v>
      </c>
      <c r="B27" s="11">
        <v>0.05</v>
      </c>
      <c r="C27" s="11">
        <v>0</v>
      </c>
      <c r="D27" s="11">
        <v>0</v>
      </c>
      <c r="H27" s="11" t="s">
        <v>32</v>
      </c>
      <c r="I27" s="11" t="e">
        <f>Sheet1!B34*Sheet1!C23</f>
        <v>#N/A</v>
      </c>
      <c r="J27" s="21" t="e">
        <f>Sheet1!B34</f>
        <v>#N/A</v>
      </c>
    </row>
    <row r="29" ht="12.75">
      <c r="A29" s="10" t="s">
        <v>59</v>
      </c>
    </row>
    <row r="30" spans="1:7" ht="12.75">
      <c r="A30" s="11" t="s">
        <v>49</v>
      </c>
      <c r="C30" s="11">
        <f>VLOOKUP(Sheet1!$B$18,A18:D27,2,FALSE)</f>
        <v>0.35</v>
      </c>
      <c r="D30" s="14">
        <f>C30*Sheet1!D28</f>
        <v>0</v>
      </c>
      <c r="E30" s="15">
        <f>Sheet1!E28</f>
        <v>0</v>
      </c>
      <c r="F30" s="16">
        <f>Sheet1!F28</f>
        <v>0</v>
      </c>
      <c r="G30" s="17"/>
    </row>
    <row r="31" spans="1:8" ht="12.75">
      <c r="A31" s="11" t="s">
        <v>50</v>
      </c>
      <c r="D31" s="17">
        <f>Sheet1!D28*VLOOKUP(Sheet1!$B$18,Sheet2!A18:D27,3,FALSE)</f>
        <v>0</v>
      </c>
      <c r="E31" s="17">
        <v>0</v>
      </c>
      <c r="F31" s="17">
        <v>0</v>
      </c>
      <c r="G31" s="17"/>
      <c r="H31" s="17"/>
    </row>
    <row r="32" spans="1:8" ht="12.75">
      <c r="A32" s="11" t="s">
        <v>51</v>
      </c>
      <c r="B32" s="17"/>
      <c r="C32" s="17"/>
      <c r="D32" s="17">
        <f>Sheet1!D28*VLOOKUP(Sheet1!$B$18,Sheet2!A18:D27,4,FALSE)</f>
        <v>0</v>
      </c>
      <c r="E32" s="18">
        <v>0</v>
      </c>
      <c r="F32" s="18">
        <v>0</v>
      </c>
      <c r="G32" s="17"/>
      <c r="H32" s="17"/>
    </row>
    <row r="34" ht="12.75">
      <c r="A34" s="10" t="s">
        <v>112</v>
      </c>
    </row>
    <row r="35" spans="1:2" ht="12.75">
      <c r="A35" s="13" t="s">
        <v>53</v>
      </c>
      <c r="B35" s="11">
        <v>0.46</v>
      </c>
    </row>
    <row r="36" spans="1:2" ht="12.75">
      <c r="A36" s="13" t="s">
        <v>113</v>
      </c>
      <c r="B36" s="11">
        <v>0.3</v>
      </c>
    </row>
    <row r="37" spans="1:2" ht="12.75">
      <c r="A37" s="13" t="s">
        <v>119</v>
      </c>
      <c r="B37" s="11">
        <v>0.32</v>
      </c>
    </row>
    <row r="38" spans="1:2" ht="12.75">
      <c r="A38" s="13" t="s">
        <v>123</v>
      </c>
      <c r="B38" s="11">
        <v>0.21</v>
      </c>
    </row>
    <row r="39" spans="1:4" ht="12.75">
      <c r="A39" s="10" t="s">
        <v>114</v>
      </c>
      <c r="D39" s="10" t="s">
        <v>115</v>
      </c>
    </row>
    <row r="40" spans="1:5" ht="12.75">
      <c r="A40" s="11" t="s">
        <v>121</v>
      </c>
      <c r="B40" s="11">
        <v>0.48</v>
      </c>
      <c r="C40" s="11">
        <v>0.11</v>
      </c>
      <c r="D40" s="13" t="s">
        <v>116</v>
      </c>
      <c r="E40" s="11">
        <v>0.62</v>
      </c>
    </row>
    <row r="41" spans="1:5" ht="12.75">
      <c r="A41" s="13" t="s">
        <v>122</v>
      </c>
      <c r="B41" s="11">
        <v>0.46</v>
      </c>
      <c r="C41" s="11">
        <v>0.18</v>
      </c>
      <c r="D41" s="13" t="s">
        <v>118</v>
      </c>
      <c r="E41" s="11">
        <v>0.6</v>
      </c>
    </row>
    <row r="42" spans="1:4" ht="12.75">
      <c r="A42" s="13" t="s">
        <v>117</v>
      </c>
      <c r="B42" s="11">
        <v>0.46</v>
      </c>
      <c r="C42" s="11">
        <v>0</v>
      </c>
      <c r="D42" s="13"/>
    </row>
    <row r="44" spans="1:17" ht="12.75">
      <c r="A44" s="10" t="s">
        <v>39</v>
      </c>
      <c r="B44" s="19" t="s">
        <v>15</v>
      </c>
      <c r="C44" s="20" t="s">
        <v>16</v>
      </c>
      <c r="D44" s="19" t="s">
        <v>17</v>
      </c>
      <c r="E44" s="19" t="s">
        <v>18</v>
      </c>
      <c r="F44" s="19" t="s">
        <v>19</v>
      </c>
      <c r="G44" s="19" t="s">
        <v>20</v>
      </c>
      <c r="H44" s="19" t="s">
        <v>21</v>
      </c>
      <c r="I44" s="19" t="s">
        <v>22</v>
      </c>
      <c r="J44" s="19" t="s">
        <v>23</v>
      </c>
      <c r="K44" s="19"/>
      <c r="L44" s="19"/>
      <c r="M44" s="19"/>
      <c r="N44" s="19"/>
      <c r="O44" s="19"/>
      <c r="P44" s="19"/>
      <c r="Q44" s="19"/>
    </row>
    <row r="45" spans="1:17" s="19" customFormat="1" ht="12.75">
      <c r="A45" s="11" t="s">
        <v>13</v>
      </c>
      <c r="B45" s="11">
        <v>1</v>
      </c>
      <c r="C45" s="11">
        <v>1</v>
      </c>
      <c r="D45" s="11">
        <v>1</v>
      </c>
      <c r="E45" s="11">
        <v>1</v>
      </c>
      <c r="F45" s="11">
        <v>1</v>
      </c>
      <c r="G45" s="11">
        <v>1</v>
      </c>
      <c r="H45" s="11">
        <v>1</v>
      </c>
      <c r="I45" s="11">
        <v>1</v>
      </c>
      <c r="J45" s="11">
        <v>1</v>
      </c>
      <c r="K45" s="11"/>
      <c r="L45" s="11"/>
      <c r="M45" s="11"/>
      <c r="N45" s="11"/>
      <c r="O45" s="11"/>
      <c r="P45" s="11"/>
      <c r="Q45" s="11"/>
    </row>
    <row r="46" spans="1:10" ht="12.75">
      <c r="A46" s="11" t="s">
        <v>84</v>
      </c>
      <c r="B46" s="11">
        <v>0.95</v>
      </c>
      <c r="C46" s="11">
        <v>0.9</v>
      </c>
      <c r="D46" s="11">
        <v>0.75</v>
      </c>
      <c r="E46" s="11">
        <v>0.65</v>
      </c>
      <c r="F46" s="11">
        <v>0.6</v>
      </c>
      <c r="G46" s="11">
        <v>0.55</v>
      </c>
      <c r="H46" s="11">
        <v>0.5</v>
      </c>
      <c r="I46" s="11">
        <v>0.45</v>
      </c>
      <c r="J46" s="11">
        <v>0.45</v>
      </c>
    </row>
    <row r="47" spans="1:10" ht="12.75">
      <c r="A47" s="11" t="s">
        <v>85</v>
      </c>
      <c r="B47" s="11">
        <v>0.95</v>
      </c>
      <c r="C47" s="11">
        <v>0.9</v>
      </c>
      <c r="D47" s="11">
        <v>0.75</v>
      </c>
      <c r="E47" s="11">
        <v>0.65</v>
      </c>
      <c r="F47" s="11">
        <v>0.6</v>
      </c>
      <c r="G47" s="11">
        <v>0.55</v>
      </c>
      <c r="H47" s="11">
        <v>0.5</v>
      </c>
      <c r="I47" s="11">
        <v>0.45</v>
      </c>
      <c r="J47" s="11">
        <v>0.45</v>
      </c>
    </row>
    <row r="48" spans="1:10" ht="12.75">
      <c r="A48" s="11" t="s">
        <v>87</v>
      </c>
      <c r="B48" s="11">
        <v>0.95</v>
      </c>
      <c r="C48" s="11">
        <v>0.9</v>
      </c>
      <c r="D48" s="11">
        <v>0.75</v>
      </c>
      <c r="E48" s="11">
        <v>0.65</v>
      </c>
      <c r="F48" s="11">
        <v>0.6</v>
      </c>
      <c r="G48" s="11">
        <v>0.55</v>
      </c>
      <c r="H48" s="11">
        <v>0.5</v>
      </c>
      <c r="I48" s="11">
        <v>0.45</v>
      </c>
      <c r="J48" s="11">
        <v>0.45</v>
      </c>
    </row>
    <row r="49" spans="1:10" ht="12.75">
      <c r="A49" s="11" t="s">
        <v>8</v>
      </c>
      <c r="B49" s="11">
        <v>0.7</v>
      </c>
      <c r="C49" s="11">
        <v>0.68</v>
      </c>
      <c r="D49" s="11">
        <v>0.6</v>
      </c>
      <c r="E49" s="11">
        <v>0.55</v>
      </c>
      <c r="F49" s="11">
        <v>0.53</v>
      </c>
      <c r="G49" s="11">
        <v>0.5</v>
      </c>
      <c r="H49" s="11">
        <v>0.48</v>
      </c>
      <c r="I49" s="11">
        <v>0.45</v>
      </c>
      <c r="J49" s="11">
        <v>0.45</v>
      </c>
    </row>
    <row r="50" spans="1:10" ht="12.75">
      <c r="A50" s="11" t="s">
        <v>9</v>
      </c>
      <c r="B50" s="11">
        <v>0.7</v>
      </c>
      <c r="C50" s="11">
        <v>0.68</v>
      </c>
      <c r="D50" s="11">
        <v>0.6</v>
      </c>
      <c r="E50" s="11">
        <v>0.55</v>
      </c>
      <c r="F50" s="11">
        <v>0.53</v>
      </c>
      <c r="G50" s="11">
        <v>0.5</v>
      </c>
      <c r="H50" s="11">
        <v>0.48</v>
      </c>
      <c r="I50" s="11">
        <v>0.45</v>
      </c>
      <c r="J50" s="11">
        <v>0.45</v>
      </c>
    </row>
    <row r="51" spans="1:10" ht="12.75">
      <c r="A51" s="11" t="s">
        <v>41</v>
      </c>
      <c r="B51" s="11">
        <v>0.7</v>
      </c>
      <c r="C51" s="11">
        <v>0.68</v>
      </c>
      <c r="D51" s="11">
        <v>0.6</v>
      </c>
      <c r="E51" s="11">
        <v>0.55</v>
      </c>
      <c r="F51" s="11">
        <v>0.53</v>
      </c>
      <c r="G51" s="11">
        <v>0.5</v>
      </c>
      <c r="H51" s="11">
        <v>0.48</v>
      </c>
      <c r="I51" s="11">
        <v>0.45</v>
      </c>
      <c r="J51" s="11">
        <v>0.45</v>
      </c>
    </row>
    <row r="52" spans="1:10" ht="12.75">
      <c r="A52" s="11" t="s">
        <v>10</v>
      </c>
      <c r="B52" s="11">
        <v>0.7</v>
      </c>
      <c r="C52" s="11">
        <v>0.68</v>
      </c>
      <c r="D52" s="11">
        <v>0.6</v>
      </c>
      <c r="E52" s="11">
        <v>0.55</v>
      </c>
      <c r="F52" s="11">
        <v>0.53</v>
      </c>
      <c r="G52" s="11">
        <v>0.5</v>
      </c>
      <c r="H52" s="11">
        <v>0.48</v>
      </c>
      <c r="I52" s="11">
        <v>0.45</v>
      </c>
      <c r="J52" s="11">
        <v>0.45</v>
      </c>
    </row>
    <row r="53" spans="1:10" ht="12.75">
      <c r="A53" s="11" t="s">
        <v>11</v>
      </c>
      <c r="B53" s="11">
        <v>0.7</v>
      </c>
      <c r="C53" s="11">
        <v>0.68</v>
      </c>
      <c r="D53" s="11">
        <v>0.6</v>
      </c>
      <c r="E53" s="11">
        <v>0.55</v>
      </c>
      <c r="F53" s="11">
        <v>0.53</v>
      </c>
      <c r="G53" s="11">
        <v>0.5</v>
      </c>
      <c r="H53" s="11">
        <v>0.48</v>
      </c>
      <c r="I53" s="11">
        <v>0.45</v>
      </c>
      <c r="J53" s="11">
        <v>0.45</v>
      </c>
    </row>
    <row r="54" spans="1:10" ht="12.75">
      <c r="A54" s="11" t="s">
        <v>12</v>
      </c>
      <c r="B54" s="11">
        <v>0.45</v>
      </c>
      <c r="C54" s="11">
        <v>0.45</v>
      </c>
      <c r="D54" s="11">
        <v>0.45</v>
      </c>
      <c r="E54" s="11">
        <v>0.45</v>
      </c>
      <c r="F54" s="11">
        <v>0.45</v>
      </c>
      <c r="G54" s="11">
        <v>0.45</v>
      </c>
      <c r="H54" s="11">
        <v>0.45</v>
      </c>
      <c r="I54" s="11">
        <v>0.45</v>
      </c>
      <c r="J54" s="11">
        <v>0.45</v>
      </c>
    </row>
    <row r="57" spans="1:17" ht="12.75">
      <c r="A57" s="10" t="s">
        <v>40</v>
      </c>
      <c r="B57" s="19" t="s">
        <v>15</v>
      </c>
      <c r="C57" s="20" t="s">
        <v>16</v>
      </c>
      <c r="D57" s="19" t="s">
        <v>17</v>
      </c>
      <c r="E57" s="19" t="s">
        <v>18</v>
      </c>
      <c r="F57" s="19" t="s">
        <v>19</v>
      </c>
      <c r="G57" s="19" t="s">
        <v>20</v>
      </c>
      <c r="H57" s="19" t="s">
        <v>21</v>
      </c>
      <c r="I57" s="19" t="s">
        <v>22</v>
      </c>
      <c r="J57" s="19" t="s">
        <v>23</v>
      </c>
      <c r="K57" s="19"/>
      <c r="L57" s="19"/>
      <c r="M57" s="19"/>
      <c r="N57" s="19"/>
      <c r="O57" s="19"/>
      <c r="P57" s="19"/>
      <c r="Q57" s="19"/>
    </row>
    <row r="58" spans="1:17" s="19" customFormat="1" ht="12.75">
      <c r="A58" s="11" t="s">
        <v>84</v>
      </c>
      <c r="B58" s="11">
        <v>0.96</v>
      </c>
      <c r="C58" s="11">
        <v>0.93</v>
      </c>
      <c r="D58" s="11">
        <v>0.78</v>
      </c>
      <c r="E58" s="11">
        <v>0.71</v>
      </c>
      <c r="F58" s="11">
        <v>0.63</v>
      </c>
      <c r="G58" s="11">
        <v>0.58</v>
      </c>
      <c r="H58" s="11">
        <v>0.53</v>
      </c>
      <c r="I58" s="11">
        <v>0.35</v>
      </c>
      <c r="J58" s="11">
        <v>0.35</v>
      </c>
      <c r="K58" s="11"/>
      <c r="L58" s="11"/>
      <c r="M58" s="11"/>
      <c r="N58" s="11"/>
      <c r="O58" s="11"/>
      <c r="P58" s="11"/>
      <c r="Q58" s="11"/>
    </row>
    <row r="59" spans="1:10" ht="12.75">
      <c r="A59" s="11" t="s">
        <v>85</v>
      </c>
      <c r="B59" s="11">
        <v>0.96</v>
      </c>
      <c r="C59" s="11">
        <v>0.93</v>
      </c>
      <c r="D59" s="11">
        <v>0.78</v>
      </c>
      <c r="E59" s="11">
        <v>0.71</v>
      </c>
      <c r="F59" s="11">
        <v>0.63</v>
      </c>
      <c r="G59" s="11">
        <v>0.58</v>
      </c>
      <c r="H59" s="11">
        <v>0.53</v>
      </c>
      <c r="I59" s="11">
        <v>0.35</v>
      </c>
      <c r="J59" s="11">
        <v>0.35</v>
      </c>
    </row>
    <row r="60" spans="1:10" ht="12.75">
      <c r="A60" s="11" t="s">
        <v>87</v>
      </c>
      <c r="B60" s="11">
        <v>0.96</v>
      </c>
      <c r="C60" s="11">
        <v>0.93</v>
      </c>
      <c r="D60" s="11">
        <v>0.78</v>
      </c>
      <c r="E60" s="11">
        <v>0.71</v>
      </c>
      <c r="F60" s="11">
        <v>0.63</v>
      </c>
      <c r="G60" s="11">
        <v>0.58</v>
      </c>
      <c r="H60" s="11">
        <v>0.53</v>
      </c>
      <c r="I60" s="11">
        <v>0.35</v>
      </c>
      <c r="J60" s="11">
        <v>0.35</v>
      </c>
    </row>
    <row r="61" spans="1:10" ht="12.75">
      <c r="A61" s="11" t="s">
        <v>8</v>
      </c>
      <c r="B61" s="11">
        <v>0.66</v>
      </c>
      <c r="C61" s="11">
        <v>0.64</v>
      </c>
      <c r="D61" s="11">
        <v>0.57</v>
      </c>
      <c r="E61" s="11">
        <v>0.53</v>
      </c>
      <c r="F61" s="11">
        <v>0.49</v>
      </c>
      <c r="G61" s="11">
        <v>0.47</v>
      </c>
      <c r="H61" s="11">
        <v>0.44</v>
      </c>
      <c r="I61" s="11">
        <v>0.35</v>
      </c>
      <c r="J61" s="11">
        <v>0.35</v>
      </c>
    </row>
    <row r="62" spans="1:10" ht="12.75">
      <c r="A62" s="11" t="s">
        <v>9</v>
      </c>
      <c r="B62" s="11">
        <v>0.66</v>
      </c>
      <c r="C62" s="11">
        <v>0.64</v>
      </c>
      <c r="D62" s="11">
        <v>0.57</v>
      </c>
      <c r="E62" s="11">
        <v>0.53</v>
      </c>
      <c r="F62" s="11">
        <v>0.49</v>
      </c>
      <c r="G62" s="11">
        <v>0.47</v>
      </c>
      <c r="H62" s="11">
        <v>0.44</v>
      </c>
      <c r="I62" s="11">
        <v>0.35</v>
      </c>
      <c r="J62" s="11">
        <v>0.35</v>
      </c>
    </row>
    <row r="63" spans="1:10" ht="12.75">
      <c r="A63" s="11" t="s">
        <v>41</v>
      </c>
      <c r="B63" s="11">
        <v>0.66</v>
      </c>
      <c r="C63" s="11">
        <v>0.64</v>
      </c>
      <c r="D63" s="11">
        <v>0.57</v>
      </c>
      <c r="E63" s="11">
        <v>0.53</v>
      </c>
      <c r="F63" s="11">
        <v>0.49</v>
      </c>
      <c r="G63" s="11">
        <v>0.47</v>
      </c>
      <c r="H63" s="11">
        <v>0.44</v>
      </c>
      <c r="I63" s="11">
        <v>0.35</v>
      </c>
      <c r="J63" s="11">
        <v>0.35</v>
      </c>
    </row>
    <row r="64" spans="1:10" ht="12.75">
      <c r="A64" s="11" t="s">
        <v>10</v>
      </c>
      <c r="B64" s="11">
        <v>0.66</v>
      </c>
      <c r="C64" s="11">
        <v>0.64</v>
      </c>
      <c r="D64" s="11">
        <v>0.57</v>
      </c>
      <c r="E64" s="11">
        <v>0.53</v>
      </c>
      <c r="F64" s="11">
        <v>0.49</v>
      </c>
      <c r="G64" s="11">
        <v>0.47</v>
      </c>
      <c r="H64" s="11">
        <v>0.44</v>
      </c>
      <c r="I64" s="11">
        <v>0.35</v>
      </c>
      <c r="J64" s="11">
        <v>0.35</v>
      </c>
    </row>
    <row r="65" spans="1:10" ht="12.75">
      <c r="A65" s="11" t="s">
        <v>11</v>
      </c>
      <c r="B65" s="11">
        <v>0.66</v>
      </c>
      <c r="C65" s="11">
        <v>0.64</v>
      </c>
      <c r="D65" s="11">
        <v>0.57</v>
      </c>
      <c r="E65" s="11">
        <v>0.53</v>
      </c>
      <c r="F65" s="11">
        <v>0.49</v>
      </c>
      <c r="G65" s="11">
        <v>0.47</v>
      </c>
      <c r="H65" s="11">
        <v>0.44</v>
      </c>
      <c r="I65" s="11">
        <v>0.35</v>
      </c>
      <c r="J65" s="11">
        <v>0.35</v>
      </c>
    </row>
    <row r="66" spans="1:10" ht="12.75">
      <c r="A66" s="11" t="s">
        <v>12</v>
      </c>
      <c r="B66" s="11">
        <v>0.35</v>
      </c>
      <c r="C66" s="11">
        <v>0.35</v>
      </c>
      <c r="D66" s="11">
        <v>0.35</v>
      </c>
      <c r="E66" s="11">
        <v>0.35</v>
      </c>
      <c r="F66" s="11">
        <v>0.35</v>
      </c>
      <c r="G66" s="11">
        <v>0.35</v>
      </c>
      <c r="H66" s="11">
        <v>0.35</v>
      </c>
      <c r="I66" s="11">
        <v>0.35</v>
      </c>
      <c r="J66" s="11">
        <v>0.35</v>
      </c>
    </row>
    <row r="69" spans="1:17" ht="12.75">
      <c r="A69" s="10" t="s">
        <v>38</v>
      </c>
      <c r="B69" s="19" t="s">
        <v>42</v>
      </c>
      <c r="C69" s="20" t="s">
        <v>20</v>
      </c>
      <c r="D69" s="19" t="s">
        <v>43</v>
      </c>
      <c r="E69" s="19" t="s">
        <v>44</v>
      </c>
      <c r="F69" s="19" t="s">
        <v>45</v>
      </c>
      <c r="G69" s="19" t="s">
        <v>46</v>
      </c>
      <c r="H69" s="19" t="s">
        <v>47</v>
      </c>
      <c r="I69" s="19" t="s">
        <v>48</v>
      </c>
      <c r="J69" s="19" t="s">
        <v>23</v>
      </c>
      <c r="K69" s="19"/>
      <c r="L69" s="19"/>
      <c r="M69" s="19"/>
      <c r="N69" s="19"/>
      <c r="O69" s="19"/>
      <c r="P69" s="19"/>
      <c r="Q69" s="19"/>
    </row>
    <row r="70" spans="1:17" s="19" customFormat="1" ht="12.75">
      <c r="A70" s="11" t="s">
        <v>84</v>
      </c>
      <c r="B70" s="11">
        <v>0.97</v>
      </c>
      <c r="C70" s="11">
        <v>0.92</v>
      </c>
      <c r="D70" s="11">
        <v>0.88</v>
      </c>
      <c r="E70" s="11">
        <v>0.84</v>
      </c>
      <c r="F70" s="11">
        <v>0.81</v>
      </c>
      <c r="G70" s="11">
        <v>0.77</v>
      </c>
      <c r="H70" s="11">
        <v>0.74</v>
      </c>
      <c r="I70" s="11">
        <v>0.72</v>
      </c>
      <c r="J70" s="11">
        <v>0.72</v>
      </c>
      <c r="K70" s="11"/>
      <c r="L70" s="11"/>
      <c r="M70" s="11"/>
      <c r="N70" s="11"/>
      <c r="O70" s="11"/>
      <c r="P70" s="11"/>
      <c r="Q70" s="11"/>
    </row>
    <row r="71" spans="1:10" ht="12.75">
      <c r="A71" s="11" t="s">
        <v>85</v>
      </c>
      <c r="B71" s="11">
        <v>0.97</v>
      </c>
      <c r="C71" s="11">
        <v>0.92</v>
      </c>
      <c r="D71" s="11">
        <v>0.88</v>
      </c>
      <c r="E71" s="11">
        <v>0.84</v>
      </c>
      <c r="F71" s="11">
        <v>0.81</v>
      </c>
      <c r="G71" s="11">
        <v>0.77</v>
      </c>
      <c r="H71" s="11">
        <v>0.74</v>
      </c>
      <c r="I71" s="11">
        <v>0.72</v>
      </c>
      <c r="J71" s="11">
        <v>0.72</v>
      </c>
    </row>
    <row r="72" spans="1:10" ht="12.75">
      <c r="A72" s="11" t="s">
        <v>87</v>
      </c>
      <c r="B72" s="11">
        <v>0.97</v>
      </c>
      <c r="C72" s="11">
        <v>0.92</v>
      </c>
      <c r="D72" s="11">
        <v>0.88</v>
      </c>
      <c r="E72" s="11">
        <v>0.84</v>
      </c>
      <c r="F72" s="11">
        <v>0.81</v>
      </c>
      <c r="G72" s="11">
        <v>0.77</v>
      </c>
      <c r="H72" s="11">
        <v>0.74</v>
      </c>
      <c r="I72" s="11">
        <v>0.72</v>
      </c>
      <c r="J72" s="11">
        <v>0.72</v>
      </c>
    </row>
    <row r="73" spans="1:10" ht="12.75">
      <c r="A73" s="11" t="s">
        <v>8</v>
      </c>
      <c r="B73" s="11">
        <v>0.85</v>
      </c>
      <c r="C73" s="11">
        <v>0.82</v>
      </c>
      <c r="D73" s="11">
        <v>0.8</v>
      </c>
      <c r="E73" s="11">
        <v>0.78</v>
      </c>
      <c r="F73" s="11">
        <v>0.77</v>
      </c>
      <c r="G73" s="11">
        <v>0.75</v>
      </c>
      <c r="H73" s="11">
        <v>0.73</v>
      </c>
      <c r="I73" s="11">
        <v>0.72</v>
      </c>
      <c r="J73" s="11">
        <v>0.72</v>
      </c>
    </row>
    <row r="74" spans="1:10" ht="12.75">
      <c r="A74" s="11" t="s">
        <v>9</v>
      </c>
      <c r="B74" s="11">
        <v>0.85</v>
      </c>
      <c r="C74" s="11">
        <v>0.82</v>
      </c>
      <c r="D74" s="11">
        <v>0.8</v>
      </c>
      <c r="E74" s="11">
        <v>0.78</v>
      </c>
      <c r="F74" s="11">
        <v>0.77</v>
      </c>
      <c r="G74" s="11">
        <v>0.75</v>
      </c>
      <c r="H74" s="11">
        <v>0.73</v>
      </c>
      <c r="I74" s="11">
        <v>0.72</v>
      </c>
      <c r="J74" s="11">
        <v>0.72</v>
      </c>
    </row>
    <row r="75" spans="1:10" ht="12.75">
      <c r="A75" s="11" t="s">
        <v>41</v>
      </c>
      <c r="B75" s="11">
        <v>0.85</v>
      </c>
      <c r="C75" s="11">
        <v>0.82</v>
      </c>
      <c r="D75" s="11">
        <v>0.8</v>
      </c>
      <c r="E75" s="11">
        <v>0.78</v>
      </c>
      <c r="F75" s="11">
        <v>0.77</v>
      </c>
      <c r="G75" s="11">
        <v>0.75</v>
      </c>
      <c r="H75" s="11">
        <v>0.73</v>
      </c>
      <c r="I75" s="11">
        <v>0.72</v>
      </c>
      <c r="J75" s="11">
        <v>0.72</v>
      </c>
    </row>
    <row r="76" spans="1:10" ht="12.75">
      <c r="A76" s="11" t="s">
        <v>10</v>
      </c>
      <c r="B76" s="11">
        <v>0.85</v>
      </c>
      <c r="C76" s="11">
        <v>0.82</v>
      </c>
      <c r="D76" s="11">
        <v>0.8</v>
      </c>
      <c r="E76" s="11">
        <v>0.78</v>
      </c>
      <c r="F76" s="11">
        <v>0.77</v>
      </c>
      <c r="G76" s="11">
        <v>0.75</v>
      </c>
      <c r="H76" s="11">
        <v>0.73</v>
      </c>
      <c r="I76" s="11">
        <v>0.72</v>
      </c>
      <c r="J76" s="11">
        <v>0.72</v>
      </c>
    </row>
    <row r="77" spans="1:10" ht="12.75">
      <c r="A77" s="11" t="s">
        <v>11</v>
      </c>
      <c r="B77" s="11">
        <v>0.85</v>
      </c>
      <c r="C77" s="11">
        <v>0.82</v>
      </c>
      <c r="D77" s="11">
        <v>0.8</v>
      </c>
      <c r="E77" s="11">
        <v>0.78</v>
      </c>
      <c r="F77" s="11">
        <v>0.77</v>
      </c>
      <c r="G77" s="11">
        <v>0.75</v>
      </c>
      <c r="H77" s="11">
        <v>0.73</v>
      </c>
      <c r="I77" s="11">
        <v>0.72</v>
      </c>
      <c r="J77" s="11">
        <v>0.72</v>
      </c>
    </row>
    <row r="78" spans="1:10" ht="12.75">
      <c r="A78" s="11" t="s">
        <v>12</v>
      </c>
      <c r="B78" s="11">
        <v>0.72</v>
      </c>
      <c r="C78" s="11">
        <v>0.72</v>
      </c>
      <c r="D78" s="11">
        <v>0.72</v>
      </c>
      <c r="E78" s="11">
        <v>0.72</v>
      </c>
      <c r="F78" s="11">
        <v>0.72</v>
      </c>
      <c r="G78" s="11">
        <v>0.72</v>
      </c>
      <c r="H78" s="11">
        <v>0.72</v>
      </c>
      <c r="I78" s="11">
        <v>0.72</v>
      </c>
      <c r="J78" s="11">
        <v>0.72</v>
      </c>
    </row>
  </sheetData>
  <sheetProtection password="E640" sheet="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37"/>
  <sheetViews>
    <sheetView zoomScalePageLayoutView="0" workbookViewId="0" topLeftCell="A229">
      <selection activeCell="G241" sqref="G241"/>
    </sheetView>
  </sheetViews>
  <sheetFormatPr defaultColWidth="9.140625" defaultRowHeight="12.75"/>
  <cols>
    <col min="1" max="1" width="23.00390625" style="0" customWidth="1"/>
    <col min="2" max="2" width="13.140625" style="0" customWidth="1"/>
    <col min="3" max="3" width="12.8515625" style="0" customWidth="1"/>
    <col min="4" max="4" width="14.57421875" style="0" customWidth="1"/>
    <col min="5" max="5" width="7.7109375" style="0" bestFit="1" customWidth="1"/>
  </cols>
  <sheetData>
    <row r="1" spans="1:5" ht="12.75">
      <c r="A1" s="2" t="s">
        <v>60</v>
      </c>
      <c r="B1" s="2" t="s">
        <v>61</v>
      </c>
      <c r="C1" s="2" t="s">
        <v>62</v>
      </c>
      <c r="D1" s="2" t="s">
        <v>63</v>
      </c>
      <c r="E1" s="2" t="s">
        <v>64</v>
      </c>
    </row>
    <row r="2" spans="1:5" ht="12.75">
      <c r="A2" t="str">
        <f aca="true" t="shared" si="0" ref="A2:A84">B2&amp;C2&amp;D2</f>
        <v>liquidinjectioninjection</v>
      </c>
      <c r="B2" s="1" t="s">
        <v>65</v>
      </c>
      <c r="C2" s="1" t="s">
        <v>13</v>
      </c>
      <c r="D2" s="1" t="s">
        <v>13</v>
      </c>
      <c r="E2" s="1">
        <v>1</v>
      </c>
    </row>
    <row r="3" spans="1:5" ht="12.75">
      <c r="A3" t="str">
        <f t="shared" si="0"/>
        <v>liquidinjection&lt; 1 hr</v>
      </c>
      <c r="B3" t="s">
        <v>65</v>
      </c>
      <c r="C3" t="s">
        <v>13</v>
      </c>
      <c r="D3" t="s">
        <v>15</v>
      </c>
      <c r="E3">
        <v>1</v>
      </c>
    </row>
    <row r="4" spans="1:5" ht="12.75">
      <c r="A4" t="str">
        <f t="shared" si="0"/>
        <v>liquidinjection1-3 hrs</v>
      </c>
      <c r="B4" t="s">
        <v>65</v>
      </c>
      <c r="C4" t="s">
        <v>13</v>
      </c>
      <c r="D4" t="s">
        <v>16</v>
      </c>
      <c r="E4">
        <v>1</v>
      </c>
    </row>
    <row r="5" spans="1:5" ht="12.75">
      <c r="A5" t="str">
        <f t="shared" si="0"/>
        <v>liquidinjection3-6 hrs</v>
      </c>
      <c r="B5" t="s">
        <v>65</v>
      </c>
      <c r="C5" t="s">
        <v>13</v>
      </c>
      <c r="D5" t="s">
        <v>17</v>
      </c>
      <c r="E5">
        <v>1</v>
      </c>
    </row>
    <row r="6" spans="1:8" ht="12.75">
      <c r="A6" t="str">
        <f t="shared" si="0"/>
        <v>liquidinjection6-12 hrs</v>
      </c>
      <c r="B6" t="s">
        <v>65</v>
      </c>
      <c r="C6" t="s">
        <v>13</v>
      </c>
      <c r="D6" t="s">
        <v>18</v>
      </c>
      <c r="E6">
        <v>1</v>
      </c>
      <c r="G6" s="4" t="s">
        <v>68</v>
      </c>
      <c r="H6" s="5" t="str">
        <f>Sheet1!B31</f>
        <v>solid</v>
      </c>
    </row>
    <row r="7" spans="1:8" ht="12.75">
      <c r="A7" t="str">
        <f t="shared" si="0"/>
        <v>liquidinjection12-24 hrs</v>
      </c>
      <c r="B7" t="s">
        <v>65</v>
      </c>
      <c r="C7" t="s">
        <v>13</v>
      </c>
      <c r="D7" t="s">
        <v>19</v>
      </c>
      <c r="E7">
        <v>1</v>
      </c>
      <c r="G7" s="4" t="s">
        <v>69</v>
      </c>
      <c r="H7" s="5">
        <f>Sheet1!$B$32</f>
        <v>0</v>
      </c>
    </row>
    <row r="8" spans="1:8" ht="12.75">
      <c r="A8" t="str">
        <f t="shared" si="0"/>
        <v>liquidinjection1-2 days</v>
      </c>
      <c r="B8" t="s">
        <v>65</v>
      </c>
      <c r="C8" t="s">
        <v>13</v>
      </c>
      <c r="D8" t="s">
        <v>20</v>
      </c>
      <c r="E8">
        <v>1</v>
      </c>
      <c r="G8" s="4" t="s">
        <v>70</v>
      </c>
      <c r="H8" s="5">
        <f>Sheet1!$B$33</f>
        <v>0</v>
      </c>
    </row>
    <row r="9" spans="1:5" ht="12.75">
      <c r="A9" t="str">
        <f t="shared" si="0"/>
        <v>liquidinjection2-3 days</v>
      </c>
      <c r="B9" t="s">
        <v>65</v>
      </c>
      <c r="C9" t="s">
        <v>13</v>
      </c>
      <c r="D9" t="s">
        <v>21</v>
      </c>
      <c r="E9">
        <v>1</v>
      </c>
    </row>
    <row r="10" spans="1:8" ht="12.75">
      <c r="A10" t="str">
        <f t="shared" si="0"/>
        <v>liquidinjection&gt; 3 days</v>
      </c>
      <c r="B10" t="s">
        <v>65</v>
      </c>
      <c r="C10" t="s">
        <v>13</v>
      </c>
      <c r="D10" t="s">
        <v>22</v>
      </c>
      <c r="E10">
        <v>1</v>
      </c>
      <c r="G10" s="3" t="s">
        <v>71</v>
      </c>
      <c r="H10" s="2" t="e">
        <f>VLOOKUP(H6&amp;H7&amp;H8,A2:E227,5,FALSE)</f>
        <v>#N/A</v>
      </c>
    </row>
    <row r="11" spans="1:8" ht="12.75">
      <c r="A11" t="str">
        <f t="shared" si="0"/>
        <v>liquidinjectionNo incorporation</v>
      </c>
      <c r="B11" t="s">
        <v>65</v>
      </c>
      <c r="C11" t="s">
        <v>13</v>
      </c>
      <c r="D11" t="s">
        <v>23</v>
      </c>
      <c r="E11">
        <v>1</v>
      </c>
      <c r="G11" s="4" t="s">
        <v>76</v>
      </c>
      <c r="H11" t="e">
        <f>H10*Sheet1!C28</f>
        <v>#N/A</v>
      </c>
    </row>
    <row r="12" spans="1:5" ht="12.75">
      <c r="A12" t="str">
        <f t="shared" si="0"/>
        <v>liquidchisel-disc-chisel&lt; 1 hr</v>
      </c>
      <c r="B12" t="s">
        <v>65</v>
      </c>
      <c r="C12" t="s">
        <v>84</v>
      </c>
      <c r="D12" t="s">
        <v>15</v>
      </c>
      <c r="E12">
        <v>0.95</v>
      </c>
    </row>
    <row r="13" spans="1:5" ht="12.75">
      <c r="A13" t="str">
        <f t="shared" si="0"/>
        <v>liquidchisel-disc-chisel1-3 hrs</v>
      </c>
      <c r="B13" t="s">
        <v>65</v>
      </c>
      <c r="C13" t="s">
        <v>84</v>
      </c>
      <c r="D13" t="s">
        <v>16</v>
      </c>
      <c r="E13">
        <v>0.9</v>
      </c>
    </row>
    <row r="14" spans="1:5" ht="12.75">
      <c r="A14" t="str">
        <f t="shared" si="0"/>
        <v>liquidchisel-disc-chisel3-6 hrs</v>
      </c>
      <c r="B14" t="s">
        <v>65</v>
      </c>
      <c r="C14" t="s">
        <v>84</v>
      </c>
      <c r="D14" t="s">
        <v>17</v>
      </c>
      <c r="E14">
        <v>0.75</v>
      </c>
    </row>
    <row r="15" spans="1:5" ht="12.75">
      <c r="A15" t="str">
        <f t="shared" si="0"/>
        <v>liquidchisel-disc-chisel6-12 hrs</v>
      </c>
      <c r="B15" t="s">
        <v>65</v>
      </c>
      <c r="C15" t="s">
        <v>84</v>
      </c>
      <c r="D15" t="s">
        <v>18</v>
      </c>
      <c r="E15">
        <v>0.65</v>
      </c>
    </row>
    <row r="16" spans="1:5" ht="12.75">
      <c r="A16" t="str">
        <f t="shared" si="0"/>
        <v>liquidchisel-disc-chisel12-24 hrs</v>
      </c>
      <c r="B16" t="s">
        <v>65</v>
      </c>
      <c r="C16" t="s">
        <v>84</v>
      </c>
      <c r="D16" t="s">
        <v>19</v>
      </c>
      <c r="E16">
        <v>0.6</v>
      </c>
    </row>
    <row r="17" spans="1:5" ht="12.75">
      <c r="A17" t="str">
        <f t="shared" si="0"/>
        <v>liquidchisel-disc-chisel1-2 days</v>
      </c>
      <c r="B17" t="s">
        <v>65</v>
      </c>
      <c r="C17" t="s">
        <v>84</v>
      </c>
      <c r="D17" t="s">
        <v>20</v>
      </c>
      <c r="E17">
        <v>0.55</v>
      </c>
    </row>
    <row r="18" spans="1:5" ht="12.75">
      <c r="A18" t="str">
        <f t="shared" si="0"/>
        <v>liquidchisel-disc-chisel2-3 days</v>
      </c>
      <c r="B18" t="s">
        <v>65</v>
      </c>
      <c r="C18" t="s">
        <v>84</v>
      </c>
      <c r="D18" t="s">
        <v>21</v>
      </c>
      <c r="E18">
        <v>0.5</v>
      </c>
    </row>
    <row r="19" spans="1:5" ht="12.75">
      <c r="A19" t="str">
        <f t="shared" si="0"/>
        <v>liquidchisel-disc-chisel&gt; 3 days</v>
      </c>
      <c r="B19" t="s">
        <v>65</v>
      </c>
      <c r="C19" t="s">
        <v>84</v>
      </c>
      <c r="D19" t="s">
        <v>22</v>
      </c>
      <c r="E19">
        <v>0.45</v>
      </c>
    </row>
    <row r="20" spans="1:5" ht="12.75">
      <c r="A20" t="str">
        <f t="shared" si="0"/>
        <v>liquidchisel-disc-chiselNo incorporation</v>
      </c>
      <c r="B20" t="s">
        <v>65</v>
      </c>
      <c r="C20" t="s">
        <v>84</v>
      </c>
      <c r="D20" t="s">
        <v>23</v>
      </c>
      <c r="E20">
        <v>0.45</v>
      </c>
    </row>
    <row r="21" spans="1:5" ht="12.75">
      <c r="A21" t="str">
        <f t="shared" si="0"/>
        <v>liquid1/2 inch irrigation&lt; 1 hr</v>
      </c>
      <c r="B21" t="s">
        <v>65</v>
      </c>
      <c r="C21" s="1" t="s">
        <v>138</v>
      </c>
      <c r="D21" t="s">
        <v>15</v>
      </c>
      <c r="E21">
        <v>0.95</v>
      </c>
    </row>
    <row r="22" spans="1:5" ht="12.75">
      <c r="A22" t="str">
        <f t="shared" si="0"/>
        <v>liquid1/2 inch irrigation1-3 hrs</v>
      </c>
      <c r="B22" t="s">
        <v>65</v>
      </c>
      <c r="C22" s="1" t="s">
        <v>138</v>
      </c>
      <c r="D22" t="s">
        <v>16</v>
      </c>
      <c r="E22">
        <v>0.9</v>
      </c>
    </row>
    <row r="23" spans="1:5" ht="12.75">
      <c r="A23" t="str">
        <f t="shared" si="0"/>
        <v>liquid1/2 inch irrigation3-6 hrs</v>
      </c>
      <c r="B23" t="s">
        <v>65</v>
      </c>
      <c r="C23" s="1" t="s">
        <v>138</v>
      </c>
      <c r="D23" t="s">
        <v>17</v>
      </c>
      <c r="E23">
        <v>0.75</v>
      </c>
    </row>
    <row r="24" spans="1:5" ht="12.75">
      <c r="A24" t="str">
        <f t="shared" si="0"/>
        <v>liquid1/2 inch irrigation6-12 hrs</v>
      </c>
      <c r="B24" t="s">
        <v>65</v>
      </c>
      <c r="C24" s="1" t="s">
        <v>138</v>
      </c>
      <c r="D24" t="s">
        <v>18</v>
      </c>
      <c r="E24">
        <v>0.65</v>
      </c>
    </row>
    <row r="25" spans="1:5" ht="12.75">
      <c r="A25" t="str">
        <f t="shared" si="0"/>
        <v>liquid1/2 inch irrigation12-24 hrs</v>
      </c>
      <c r="B25" t="s">
        <v>65</v>
      </c>
      <c r="C25" s="1" t="s">
        <v>138</v>
      </c>
      <c r="D25" t="s">
        <v>19</v>
      </c>
      <c r="E25">
        <v>0.6</v>
      </c>
    </row>
    <row r="26" spans="1:5" ht="12.75">
      <c r="A26" t="str">
        <f t="shared" si="0"/>
        <v>liquid1/2 inch irrigation1-2 days</v>
      </c>
      <c r="B26" t="s">
        <v>65</v>
      </c>
      <c r="C26" s="1" t="s">
        <v>138</v>
      </c>
      <c r="D26" t="s">
        <v>20</v>
      </c>
      <c r="E26">
        <v>0.55</v>
      </c>
    </row>
    <row r="27" spans="1:5" ht="12.75">
      <c r="A27" t="str">
        <f t="shared" si="0"/>
        <v>liquid1/2 inch irrigation2-3 days</v>
      </c>
      <c r="B27" t="s">
        <v>65</v>
      </c>
      <c r="C27" s="1" t="s">
        <v>138</v>
      </c>
      <c r="D27" t="s">
        <v>21</v>
      </c>
      <c r="E27">
        <v>0.5</v>
      </c>
    </row>
    <row r="28" spans="1:5" ht="12.75">
      <c r="A28" t="str">
        <f t="shared" si="0"/>
        <v>liquid1/2 inch irrigation&gt; 3 days</v>
      </c>
      <c r="B28" t="s">
        <v>65</v>
      </c>
      <c r="C28" s="1" t="s">
        <v>138</v>
      </c>
      <c r="D28" t="s">
        <v>22</v>
      </c>
      <c r="E28">
        <v>0.45</v>
      </c>
    </row>
    <row r="29" spans="1:5" ht="12.75">
      <c r="A29" t="str">
        <f t="shared" si="0"/>
        <v>liquid1/2 inch irrigationNo incorporation</v>
      </c>
      <c r="B29" t="s">
        <v>65</v>
      </c>
      <c r="C29" s="1" t="s">
        <v>138</v>
      </c>
      <c r="D29" t="s">
        <v>23</v>
      </c>
      <c r="E29">
        <v>0.45</v>
      </c>
    </row>
    <row r="30" spans="1:5" ht="12.75">
      <c r="A30" t="str">
        <f t="shared" si="0"/>
        <v>liquidLandsman®&lt; 1 hr</v>
      </c>
      <c r="B30" t="s">
        <v>65</v>
      </c>
      <c r="C30" t="s">
        <v>85</v>
      </c>
      <c r="D30" t="s">
        <v>15</v>
      </c>
      <c r="E30">
        <v>0.95</v>
      </c>
    </row>
    <row r="31" spans="1:5" ht="12.75">
      <c r="A31" t="str">
        <f t="shared" si="0"/>
        <v>liquidLandsman®1-3 hrs</v>
      </c>
      <c r="B31" t="s">
        <v>65</v>
      </c>
      <c r="C31" t="s">
        <v>85</v>
      </c>
      <c r="D31" t="s">
        <v>16</v>
      </c>
      <c r="E31">
        <v>0.9</v>
      </c>
    </row>
    <row r="32" spans="1:5" ht="12.75">
      <c r="A32" t="str">
        <f t="shared" si="0"/>
        <v>liquidLandsman®3-6 hrs</v>
      </c>
      <c r="B32" t="s">
        <v>65</v>
      </c>
      <c r="C32" t="s">
        <v>85</v>
      </c>
      <c r="D32" t="s">
        <v>17</v>
      </c>
      <c r="E32">
        <v>0.75</v>
      </c>
    </row>
    <row r="33" spans="1:5" ht="12.75">
      <c r="A33" t="str">
        <f t="shared" si="0"/>
        <v>liquidLandsman®6-12 hrs</v>
      </c>
      <c r="B33" t="s">
        <v>65</v>
      </c>
      <c r="C33" t="s">
        <v>85</v>
      </c>
      <c r="D33" t="s">
        <v>18</v>
      </c>
      <c r="E33">
        <v>0.65</v>
      </c>
    </row>
    <row r="34" spans="1:5" ht="12.75">
      <c r="A34" t="str">
        <f t="shared" si="0"/>
        <v>liquidLandsman®12-24 hrs</v>
      </c>
      <c r="B34" t="s">
        <v>65</v>
      </c>
      <c r="C34" t="s">
        <v>85</v>
      </c>
      <c r="D34" t="s">
        <v>19</v>
      </c>
      <c r="E34">
        <v>0.6</v>
      </c>
    </row>
    <row r="35" spans="1:5" ht="12.75">
      <c r="A35" t="str">
        <f t="shared" si="0"/>
        <v>liquidLandsman®1-2 days</v>
      </c>
      <c r="B35" t="s">
        <v>65</v>
      </c>
      <c r="C35" t="s">
        <v>85</v>
      </c>
      <c r="D35" t="s">
        <v>20</v>
      </c>
      <c r="E35">
        <v>0.55</v>
      </c>
    </row>
    <row r="36" spans="1:5" ht="12.75">
      <c r="A36" t="str">
        <f t="shared" si="0"/>
        <v>liquidLandsman®2-3 days</v>
      </c>
      <c r="B36" t="s">
        <v>65</v>
      </c>
      <c r="C36" t="s">
        <v>85</v>
      </c>
      <c r="D36" t="s">
        <v>21</v>
      </c>
      <c r="E36">
        <v>0.5</v>
      </c>
    </row>
    <row r="37" spans="1:5" ht="12.75">
      <c r="A37" t="str">
        <f t="shared" si="0"/>
        <v>liquidLandsman®&gt; 3 days</v>
      </c>
      <c r="B37" t="s">
        <v>65</v>
      </c>
      <c r="C37" t="s">
        <v>85</v>
      </c>
      <c r="D37" t="s">
        <v>22</v>
      </c>
      <c r="E37">
        <v>0.45</v>
      </c>
    </row>
    <row r="38" spans="1:5" ht="12.75">
      <c r="A38" t="str">
        <f t="shared" si="0"/>
        <v>liquidLandsman®No incorporation</v>
      </c>
      <c r="B38" t="s">
        <v>65</v>
      </c>
      <c r="C38" t="s">
        <v>85</v>
      </c>
      <c r="D38" t="s">
        <v>23</v>
      </c>
      <c r="E38">
        <v>0.45</v>
      </c>
    </row>
    <row r="39" spans="1:5" ht="12.75">
      <c r="A39" t="str">
        <f t="shared" si="0"/>
        <v>liquidtillage leaving &lt;30% surface residue&lt; 1 hr</v>
      </c>
      <c r="B39" t="s">
        <v>65</v>
      </c>
      <c r="C39" t="s">
        <v>87</v>
      </c>
      <c r="D39" t="s">
        <v>15</v>
      </c>
      <c r="E39">
        <v>0.95</v>
      </c>
    </row>
    <row r="40" spans="1:5" ht="12.75">
      <c r="A40" t="str">
        <f t="shared" si="0"/>
        <v>liquidtillage leaving &lt;30% surface residue1-3 hrs</v>
      </c>
      <c r="B40" t="s">
        <v>65</v>
      </c>
      <c r="C40" t="s">
        <v>87</v>
      </c>
      <c r="D40" t="s">
        <v>16</v>
      </c>
      <c r="E40">
        <v>0.9</v>
      </c>
    </row>
    <row r="41" spans="1:5" ht="12.75">
      <c r="A41" t="str">
        <f t="shared" si="0"/>
        <v>liquidtillage leaving &lt;30% surface residue3-6 hrs</v>
      </c>
      <c r="B41" t="s">
        <v>65</v>
      </c>
      <c r="C41" t="s">
        <v>87</v>
      </c>
      <c r="D41" t="s">
        <v>17</v>
      </c>
      <c r="E41">
        <v>0.75</v>
      </c>
    </row>
    <row r="42" spans="1:5" ht="12.75">
      <c r="A42" t="str">
        <f t="shared" si="0"/>
        <v>liquidtillage leaving &lt;30% surface residue6-12 hrs</v>
      </c>
      <c r="B42" t="s">
        <v>65</v>
      </c>
      <c r="C42" t="s">
        <v>87</v>
      </c>
      <c r="D42" t="s">
        <v>18</v>
      </c>
      <c r="E42">
        <v>0.65</v>
      </c>
    </row>
    <row r="43" spans="1:5" ht="12.75">
      <c r="A43" t="str">
        <f t="shared" si="0"/>
        <v>liquidtillage leaving &lt;30% surface residue12-24 hrs</v>
      </c>
      <c r="B43" t="s">
        <v>65</v>
      </c>
      <c r="C43" t="s">
        <v>87</v>
      </c>
      <c r="D43" t="s">
        <v>19</v>
      </c>
      <c r="E43">
        <v>0.6</v>
      </c>
    </row>
    <row r="44" spans="1:5" ht="12.75">
      <c r="A44" t="str">
        <f t="shared" si="0"/>
        <v>liquidtillage leaving &lt;30% surface residue1-2 days</v>
      </c>
      <c r="B44" t="s">
        <v>65</v>
      </c>
      <c r="C44" t="s">
        <v>87</v>
      </c>
      <c r="D44" t="s">
        <v>20</v>
      </c>
      <c r="E44">
        <v>0.55</v>
      </c>
    </row>
    <row r="45" spans="1:5" ht="12.75">
      <c r="A45" t="str">
        <f t="shared" si="0"/>
        <v>liquidtillage leaving &lt;30% surface residue2-3 days</v>
      </c>
      <c r="B45" t="s">
        <v>65</v>
      </c>
      <c r="C45" t="s">
        <v>87</v>
      </c>
      <c r="D45" t="s">
        <v>21</v>
      </c>
      <c r="E45">
        <v>0.5</v>
      </c>
    </row>
    <row r="46" spans="1:5" ht="12.75">
      <c r="A46" t="str">
        <f t="shared" si="0"/>
        <v>liquidtillage leaving &lt;30% surface residue&gt; 3 days</v>
      </c>
      <c r="B46" t="s">
        <v>65</v>
      </c>
      <c r="C46" t="s">
        <v>87</v>
      </c>
      <c r="D46" t="s">
        <v>22</v>
      </c>
      <c r="E46">
        <v>0.45</v>
      </c>
    </row>
    <row r="47" spans="1:5" ht="12.75">
      <c r="A47" t="str">
        <f t="shared" si="0"/>
        <v>liquidtillage leaving &lt;30% surface residueNo incorporation</v>
      </c>
      <c r="B47" t="s">
        <v>65</v>
      </c>
      <c r="C47" t="s">
        <v>87</v>
      </c>
      <c r="D47" t="s">
        <v>23</v>
      </c>
      <c r="E47">
        <v>0.45</v>
      </c>
    </row>
    <row r="48" spans="1:5" ht="12.75">
      <c r="A48" t="str">
        <f t="shared" si="0"/>
        <v>liquidlight disc&lt; 1 hr</v>
      </c>
      <c r="B48" t="s">
        <v>65</v>
      </c>
      <c r="C48" t="s">
        <v>8</v>
      </c>
      <c r="D48" t="s">
        <v>15</v>
      </c>
      <c r="E48">
        <v>0.7</v>
      </c>
    </row>
    <row r="49" spans="1:5" ht="12.75">
      <c r="A49" t="str">
        <f t="shared" si="0"/>
        <v>liquidlight disc1-3 hrs</v>
      </c>
      <c r="B49" t="s">
        <v>65</v>
      </c>
      <c r="C49" t="s">
        <v>8</v>
      </c>
      <c r="D49" t="s">
        <v>16</v>
      </c>
      <c r="E49">
        <v>0.68</v>
      </c>
    </row>
    <row r="50" spans="1:5" ht="12.75">
      <c r="A50" t="str">
        <f t="shared" si="0"/>
        <v>liquidlight disc3-6 hrs</v>
      </c>
      <c r="B50" t="s">
        <v>65</v>
      </c>
      <c r="C50" t="s">
        <v>8</v>
      </c>
      <c r="D50" t="s">
        <v>17</v>
      </c>
      <c r="E50">
        <v>0.6</v>
      </c>
    </row>
    <row r="51" spans="1:5" ht="12.75">
      <c r="A51" t="str">
        <f t="shared" si="0"/>
        <v>liquidlight disc6-12 hrs</v>
      </c>
      <c r="B51" t="s">
        <v>65</v>
      </c>
      <c r="C51" t="s">
        <v>8</v>
      </c>
      <c r="D51" t="s">
        <v>18</v>
      </c>
      <c r="E51">
        <v>0.55</v>
      </c>
    </row>
    <row r="52" spans="1:5" ht="12.75">
      <c r="A52" t="str">
        <f t="shared" si="0"/>
        <v>liquidlight disc12-24 hrs</v>
      </c>
      <c r="B52" t="s">
        <v>65</v>
      </c>
      <c r="C52" t="s">
        <v>8</v>
      </c>
      <c r="D52" t="s">
        <v>19</v>
      </c>
      <c r="E52">
        <v>0.53</v>
      </c>
    </row>
    <row r="53" spans="1:5" ht="12.75">
      <c r="A53" t="str">
        <f t="shared" si="0"/>
        <v>liquidlight disc1-2 days</v>
      </c>
      <c r="B53" t="s">
        <v>65</v>
      </c>
      <c r="C53" t="s">
        <v>8</v>
      </c>
      <c r="D53" t="s">
        <v>20</v>
      </c>
      <c r="E53">
        <v>0.5</v>
      </c>
    </row>
    <row r="54" spans="1:5" ht="12.75">
      <c r="A54" t="str">
        <f t="shared" si="0"/>
        <v>liquidlight disc2-3 days</v>
      </c>
      <c r="B54" t="s">
        <v>65</v>
      </c>
      <c r="C54" t="s">
        <v>8</v>
      </c>
      <c r="D54" t="s">
        <v>21</v>
      </c>
      <c r="E54">
        <v>0.48</v>
      </c>
    </row>
    <row r="55" spans="1:5" ht="12.75">
      <c r="A55" t="str">
        <f t="shared" si="0"/>
        <v>liquidlight disc&gt; 3 days</v>
      </c>
      <c r="B55" t="s">
        <v>65</v>
      </c>
      <c r="C55" t="s">
        <v>8</v>
      </c>
      <c r="D55" t="s">
        <v>22</v>
      </c>
      <c r="E55">
        <v>0.45</v>
      </c>
    </row>
    <row r="56" spans="1:5" ht="12.75">
      <c r="A56" t="str">
        <f>B56&amp;C56&amp;D56</f>
        <v>liquidlight discNo incorporation</v>
      </c>
      <c r="B56" t="s">
        <v>65</v>
      </c>
      <c r="C56" t="s">
        <v>8</v>
      </c>
      <c r="D56" t="s">
        <v>23</v>
      </c>
      <c r="E56">
        <v>0.45</v>
      </c>
    </row>
    <row r="57" spans="1:5" ht="12.75">
      <c r="A57" t="str">
        <f>B57&amp;C57&amp;D57</f>
        <v>liquidphoenix harrow&lt; 1 hr</v>
      </c>
      <c r="B57" t="s">
        <v>65</v>
      </c>
      <c r="C57" t="s">
        <v>135</v>
      </c>
      <c r="D57" t="s">
        <v>15</v>
      </c>
      <c r="E57">
        <v>0.7</v>
      </c>
    </row>
    <row r="58" spans="1:5" ht="12.75">
      <c r="A58" t="str">
        <f aca="true" t="shared" si="1" ref="A58:A65">B58&amp;C58&amp;D58</f>
        <v>liquidphoenix harrow1-3 hrs</v>
      </c>
      <c r="B58" t="s">
        <v>65</v>
      </c>
      <c r="C58" t="s">
        <v>135</v>
      </c>
      <c r="D58" t="s">
        <v>16</v>
      </c>
      <c r="E58">
        <v>0.68</v>
      </c>
    </row>
    <row r="59" spans="1:5" ht="12.75">
      <c r="A59" t="str">
        <f t="shared" si="1"/>
        <v>liquidphoenix harrow3-6 hrs</v>
      </c>
      <c r="B59" t="s">
        <v>65</v>
      </c>
      <c r="C59" t="s">
        <v>135</v>
      </c>
      <c r="D59" t="s">
        <v>17</v>
      </c>
      <c r="E59">
        <v>0.6</v>
      </c>
    </row>
    <row r="60" spans="1:5" ht="12.75">
      <c r="A60" t="str">
        <f t="shared" si="1"/>
        <v>liquidphoenix harrow6-12 hrs</v>
      </c>
      <c r="B60" t="s">
        <v>65</v>
      </c>
      <c r="C60" t="s">
        <v>135</v>
      </c>
      <c r="D60" t="s">
        <v>18</v>
      </c>
      <c r="E60">
        <v>0.55</v>
      </c>
    </row>
    <row r="61" spans="1:5" ht="12.75">
      <c r="A61" t="str">
        <f t="shared" si="1"/>
        <v>liquidphoenix harrow12-24 hrs</v>
      </c>
      <c r="B61" t="s">
        <v>65</v>
      </c>
      <c r="C61" t="s">
        <v>135</v>
      </c>
      <c r="D61" t="s">
        <v>19</v>
      </c>
      <c r="E61">
        <v>0.53</v>
      </c>
    </row>
    <row r="62" spans="1:5" ht="12.75">
      <c r="A62" t="str">
        <f t="shared" si="1"/>
        <v>liquidphoenix harrow1-2 days</v>
      </c>
      <c r="B62" t="s">
        <v>65</v>
      </c>
      <c r="C62" t="s">
        <v>135</v>
      </c>
      <c r="D62" t="s">
        <v>20</v>
      </c>
      <c r="E62">
        <v>0.5</v>
      </c>
    </row>
    <row r="63" spans="1:5" ht="12.75">
      <c r="A63" t="str">
        <f t="shared" si="1"/>
        <v>liquidphoenix harrow2-3 days</v>
      </c>
      <c r="B63" t="s">
        <v>65</v>
      </c>
      <c r="C63" t="s">
        <v>135</v>
      </c>
      <c r="D63" t="s">
        <v>21</v>
      </c>
      <c r="E63">
        <v>0.48</v>
      </c>
    </row>
    <row r="64" spans="1:5" ht="12.75">
      <c r="A64" t="str">
        <f t="shared" si="1"/>
        <v>liquidphoenix harrow&gt; 3 days</v>
      </c>
      <c r="B64" t="s">
        <v>65</v>
      </c>
      <c r="C64" t="s">
        <v>135</v>
      </c>
      <c r="D64" t="s">
        <v>22</v>
      </c>
      <c r="E64">
        <v>0.45</v>
      </c>
    </row>
    <row r="65" spans="1:5" ht="12.75">
      <c r="A65" t="str">
        <f t="shared" si="1"/>
        <v>liquidphoenix harrowNo incorporation</v>
      </c>
      <c r="B65" t="s">
        <v>65</v>
      </c>
      <c r="C65" t="s">
        <v>135</v>
      </c>
      <c r="D65" t="s">
        <v>23</v>
      </c>
      <c r="E65">
        <v>0.45</v>
      </c>
    </row>
    <row r="66" spans="1:5" ht="12.75">
      <c r="A66" t="str">
        <f t="shared" si="0"/>
        <v>liquidplug or spike aerator (Aerway®)&lt; 1 hr</v>
      </c>
      <c r="B66" t="s">
        <v>65</v>
      </c>
      <c r="C66" t="s">
        <v>96</v>
      </c>
      <c r="D66" t="s">
        <v>15</v>
      </c>
      <c r="E66">
        <v>0.7</v>
      </c>
    </row>
    <row r="67" spans="1:5" ht="12.75">
      <c r="A67" t="str">
        <f t="shared" si="0"/>
        <v>liquidplug or spike aerator (Aerway®)1-3 hrs</v>
      </c>
      <c r="B67" t="s">
        <v>65</v>
      </c>
      <c r="C67" t="s">
        <v>96</v>
      </c>
      <c r="D67" t="s">
        <v>16</v>
      </c>
      <c r="E67">
        <v>0.68</v>
      </c>
    </row>
    <row r="68" spans="1:5" ht="12.75">
      <c r="A68" t="str">
        <f t="shared" si="0"/>
        <v>liquidplug or spike aerator (Aerway®)3-6 hrs</v>
      </c>
      <c r="B68" t="s">
        <v>65</v>
      </c>
      <c r="C68" t="s">
        <v>96</v>
      </c>
      <c r="D68" t="s">
        <v>17</v>
      </c>
      <c r="E68">
        <v>0.6</v>
      </c>
    </row>
    <row r="69" spans="1:5" ht="12.75">
      <c r="A69" t="str">
        <f t="shared" si="0"/>
        <v>liquidplug or spike aerator (Aerway®)6-12 hrs</v>
      </c>
      <c r="B69" t="s">
        <v>65</v>
      </c>
      <c r="C69" t="s">
        <v>96</v>
      </c>
      <c r="D69" t="s">
        <v>18</v>
      </c>
      <c r="E69">
        <v>0.55</v>
      </c>
    </row>
    <row r="70" spans="1:5" ht="12.75">
      <c r="A70" t="str">
        <f t="shared" si="0"/>
        <v>liquidplug or spike aerator (Aerway®)12-24 hrs</v>
      </c>
      <c r="B70" t="s">
        <v>65</v>
      </c>
      <c r="C70" t="s">
        <v>96</v>
      </c>
      <c r="D70" t="s">
        <v>19</v>
      </c>
      <c r="E70">
        <v>0.53</v>
      </c>
    </row>
    <row r="71" spans="1:5" ht="12.75">
      <c r="A71" t="str">
        <f t="shared" si="0"/>
        <v>liquidplug or spike aerator (Aerway®)1-2 days</v>
      </c>
      <c r="B71" t="s">
        <v>65</v>
      </c>
      <c r="C71" t="s">
        <v>96</v>
      </c>
      <c r="D71" t="s">
        <v>20</v>
      </c>
      <c r="E71">
        <v>0.5</v>
      </c>
    </row>
    <row r="72" spans="1:5" ht="12.75">
      <c r="A72" t="str">
        <f t="shared" si="0"/>
        <v>liquidplug or spike aerator (Aerway®)2-3 days</v>
      </c>
      <c r="B72" t="s">
        <v>65</v>
      </c>
      <c r="C72" t="s">
        <v>96</v>
      </c>
      <c r="D72" t="s">
        <v>21</v>
      </c>
      <c r="E72">
        <v>0.48</v>
      </c>
    </row>
    <row r="73" spans="1:5" ht="12.75">
      <c r="A73" t="str">
        <f t="shared" si="0"/>
        <v>liquidplug or spike aerator (Aerway®)&gt; 3 days</v>
      </c>
      <c r="B73" t="s">
        <v>65</v>
      </c>
      <c r="C73" t="s">
        <v>96</v>
      </c>
      <c r="D73" t="s">
        <v>22</v>
      </c>
      <c r="E73">
        <v>0.45</v>
      </c>
    </row>
    <row r="74" spans="1:5" ht="12.75">
      <c r="A74" t="str">
        <f t="shared" si="0"/>
        <v>liquidplug or spike aerator (Aerway®)No incorporation</v>
      </c>
      <c r="B74" t="s">
        <v>65</v>
      </c>
      <c r="C74" t="s">
        <v>96</v>
      </c>
      <c r="D74" t="s">
        <v>23</v>
      </c>
      <c r="E74">
        <v>0.45</v>
      </c>
    </row>
    <row r="75" spans="1:5" ht="12.75">
      <c r="A75" t="str">
        <f t="shared" si="0"/>
        <v>liquidseed bed conditioner&lt; 1 hr</v>
      </c>
      <c r="B75" t="s">
        <v>65</v>
      </c>
      <c r="C75" t="s">
        <v>10</v>
      </c>
      <c r="D75" t="s">
        <v>15</v>
      </c>
      <c r="E75">
        <v>0.7</v>
      </c>
    </row>
    <row r="76" spans="1:5" ht="12.75">
      <c r="A76" t="str">
        <f t="shared" si="0"/>
        <v>liquidseed bed conditioner1-3 hrs</v>
      </c>
      <c r="B76" t="s">
        <v>65</v>
      </c>
      <c r="C76" t="s">
        <v>10</v>
      </c>
      <c r="D76" t="s">
        <v>16</v>
      </c>
      <c r="E76">
        <v>0.68</v>
      </c>
    </row>
    <row r="77" spans="1:5" ht="12.75">
      <c r="A77" t="str">
        <f t="shared" si="0"/>
        <v>liquidseed bed conditioner3-6 hrs</v>
      </c>
      <c r="B77" t="s">
        <v>65</v>
      </c>
      <c r="C77" t="s">
        <v>10</v>
      </c>
      <c r="D77" t="s">
        <v>17</v>
      </c>
      <c r="E77">
        <v>0.6</v>
      </c>
    </row>
    <row r="78" spans="1:5" ht="12.75">
      <c r="A78" t="str">
        <f t="shared" si="0"/>
        <v>liquidseed bed conditioner6-12 hrs</v>
      </c>
      <c r="B78" t="s">
        <v>65</v>
      </c>
      <c r="C78" t="s">
        <v>10</v>
      </c>
      <c r="D78" t="s">
        <v>18</v>
      </c>
      <c r="E78">
        <v>0.55</v>
      </c>
    </row>
    <row r="79" spans="1:5" ht="12.75">
      <c r="A79" t="str">
        <f t="shared" si="0"/>
        <v>liquidseed bed conditioner12-24 hrs</v>
      </c>
      <c r="B79" t="s">
        <v>65</v>
      </c>
      <c r="C79" t="s">
        <v>10</v>
      </c>
      <c r="D79" t="s">
        <v>19</v>
      </c>
      <c r="E79">
        <v>0.53</v>
      </c>
    </row>
    <row r="80" spans="1:5" ht="12.75">
      <c r="A80" t="str">
        <f t="shared" si="0"/>
        <v>liquidseed bed conditioner1-2 days</v>
      </c>
      <c r="B80" t="s">
        <v>65</v>
      </c>
      <c r="C80" t="s">
        <v>10</v>
      </c>
      <c r="D80" t="s">
        <v>20</v>
      </c>
      <c r="E80">
        <v>0.5</v>
      </c>
    </row>
    <row r="81" spans="1:5" ht="12.75">
      <c r="A81" t="str">
        <f t="shared" si="0"/>
        <v>liquidseed bed conditioner2-3 days</v>
      </c>
      <c r="B81" t="s">
        <v>65</v>
      </c>
      <c r="C81" t="s">
        <v>10</v>
      </c>
      <c r="D81" t="s">
        <v>21</v>
      </c>
      <c r="E81">
        <v>0.48</v>
      </c>
    </row>
    <row r="82" spans="1:5" ht="12.75">
      <c r="A82" t="str">
        <f t="shared" si="0"/>
        <v>liquidseed bed conditioner&gt; 3 days</v>
      </c>
      <c r="B82" t="s">
        <v>65</v>
      </c>
      <c r="C82" t="s">
        <v>10</v>
      </c>
      <c r="D82" t="s">
        <v>22</v>
      </c>
      <c r="E82">
        <v>0.45</v>
      </c>
    </row>
    <row r="83" spans="1:5" ht="12.75">
      <c r="A83" t="str">
        <f t="shared" si="0"/>
        <v>liquidseed bed conditionerNo incorporation</v>
      </c>
      <c r="B83" t="s">
        <v>65</v>
      </c>
      <c r="C83" t="s">
        <v>10</v>
      </c>
      <c r="D83" t="s">
        <v>23</v>
      </c>
      <c r="E83">
        <v>0.45</v>
      </c>
    </row>
    <row r="84" spans="1:5" ht="12.75">
      <c r="A84" t="str">
        <f t="shared" si="0"/>
        <v>liquidvertical till (Turbotill™)&lt; 1 hr</v>
      </c>
      <c r="B84" t="s">
        <v>65</v>
      </c>
      <c r="C84" t="s">
        <v>97</v>
      </c>
      <c r="D84" t="s">
        <v>15</v>
      </c>
      <c r="E84">
        <v>0.7</v>
      </c>
    </row>
    <row r="85" spans="1:5" ht="12.75">
      <c r="A85" t="str">
        <f aca="true" t="shared" si="2" ref="A85:A184">B85&amp;C85&amp;D85</f>
        <v>liquidvertical till (Turbotill™)1-3 hrs</v>
      </c>
      <c r="B85" t="s">
        <v>65</v>
      </c>
      <c r="C85" t="s">
        <v>97</v>
      </c>
      <c r="D85" t="s">
        <v>16</v>
      </c>
      <c r="E85">
        <v>0.68</v>
      </c>
    </row>
    <row r="86" spans="1:5" ht="12.75">
      <c r="A86" t="str">
        <f t="shared" si="2"/>
        <v>liquidvertical till (Turbotill™)3-6 hrs</v>
      </c>
      <c r="B86" t="s">
        <v>65</v>
      </c>
      <c r="C86" t="s">
        <v>97</v>
      </c>
      <c r="D86" t="s">
        <v>17</v>
      </c>
      <c r="E86">
        <v>0.6</v>
      </c>
    </row>
    <row r="87" spans="1:5" ht="12.75">
      <c r="A87" t="str">
        <f t="shared" si="2"/>
        <v>liquidvertical till (Turbotill™)6-12 hrs</v>
      </c>
      <c r="B87" t="s">
        <v>65</v>
      </c>
      <c r="C87" t="s">
        <v>97</v>
      </c>
      <c r="D87" t="s">
        <v>18</v>
      </c>
      <c r="E87">
        <v>0.55</v>
      </c>
    </row>
    <row r="88" spans="1:5" ht="12.75">
      <c r="A88" t="str">
        <f t="shared" si="2"/>
        <v>liquidvertical till (Turbotill™)12-24 hrs</v>
      </c>
      <c r="B88" t="s">
        <v>65</v>
      </c>
      <c r="C88" t="s">
        <v>97</v>
      </c>
      <c r="D88" t="s">
        <v>19</v>
      </c>
      <c r="E88">
        <v>0.53</v>
      </c>
    </row>
    <row r="89" spans="1:5" ht="12.75">
      <c r="A89" t="str">
        <f t="shared" si="2"/>
        <v>liquidvertical till (Turbotill™)1-2 days</v>
      </c>
      <c r="B89" t="s">
        <v>65</v>
      </c>
      <c r="C89" t="s">
        <v>97</v>
      </c>
      <c r="D89" t="s">
        <v>20</v>
      </c>
      <c r="E89">
        <v>0.5</v>
      </c>
    </row>
    <row r="90" spans="1:5" ht="12.75">
      <c r="A90" t="str">
        <f t="shared" si="2"/>
        <v>liquidvertical till (Turbotill™)2-3 days</v>
      </c>
      <c r="B90" t="s">
        <v>65</v>
      </c>
      <c r="C90" t="s">
        <v>97</v>
      </c>
      <c r="D90" t="s">
        <v>21</v>
      </c>
      <c r="E90">
        <v>0.48</v>
      </c>
    </row>
    <row r="91" spans="1:5" ht="12.75">
      <c r="A91" t="str">
        <f t="shared" si="2"/>
        <v>liquidvertical till (Turbotill™)&gt; 3 days</v>
      </c>
      <c r="B91" t="s">
        <v>65</v>
      </c>
      <c r="C91" t="s">
        <v>97</v>
      </c>
      <c r="D91" t="s">
        <v>22</v>
      </c>
      <c r="E91">
        <v>0.45</v>
      </c>
    </row>
    <row r="92" spans="1:5" ht="12.75">
      <c r="A92" t="str">
        <f t="shared" si="2"/>
        <v>liquidvertical till (Turbotill™)No incorporation</v>
      </c>
      <c r="B92" t="s">
        <v>65</v>
      </c>
      <c r="C92" t="s">
        <v>97</v>
      </c>
      <c r="D92" t="s">
        <v>23</v>
      </c>
      <c r="E92">
        <v>0.45</v>
      </c>
    </row>
    <row r="93" spans="1:5" ht="12.75">
      <c r="A93" t="str">
        <f t="shared" si="2"/>
        <v>liquidtillage leaving 30-70% surface residue&lt; 1 hr</v>
      </c>
      <c r="B93" t="s">
        <v>65</v>
      </c>
      <c r="C93" t="s">
        <v>92</v>
      </c>
      <c r="D93" t="s">
        <v>15</v>
      </c>
      <c r="E93">
        <v>0.7</v>
      </c>
    </row>
    <row r="94" spans="1:5" ht="12.75">
      <c r="A94" t="str">
        <f t="shared" si="2"/>
        <v>liquidtillage leaving 30-70% surface residue1-3 hrs</v>
      </c>
      <c r="B94" t="s">
        <v>65</v>
      </c>
      <c r="C94" t="s">
        <v>92</v>
      </c>
      <c r="D94" t="s">
        <v>16</v>
      </c>
      <c r="E94">
        <v>0.68</v>
      </c>
    </row>
    <row r="95" spans="1:5" ht="12.75">
      <c r="A95" t="str">
        <f t="shared" si="2"/>
        <v>liquidtillage leaving 30-70% surface residue3-6 hrs</v>
      </c>
      <c r="B95" t="s">
        <v>65</v>
      </c>
      <c r="C95" t="s">
        <v>92</v>
      </c>
      <c r="D95" t="s">
        <v>17</v>
      </c>
      <c r="E95">
        <v>0.6</v>
      </c>
    </row>
    <row r="96" spans="1:5" ht="12.75">
      <c r="A96" t="str">
        <f t="shared" si="2"/>
        <v>liquidtillage leaving 30-70% surface residue6-12 hrs</v>
      </c>
      <c r="B96" t="s">
        <v>65</v>
      </c>
      <c r="C96" t="s">
        <v>92</v>
      </c>
      <c r="D96" t="s">
        <v>18</v>
      </c>
      <c r="E96">
        <v>0.55</v>
      </c>
    </row>
    <row r="97" spans="1:5" ht="12.75">
      <c r="A97" t="str">
        <f t="shared" si="2"/>
        <v>liquidtillage leaving 30-70% surface residue12-24 hrs</v>
      </c>
      <c r="B97" t="s">
        <v>65</v>
      </c>
      <c r="C97" t="s">
        <v>92</v>
      </c>
      <c r="D97" t="s">
        <v>19</v>
      </c>
      <c r="E97">
        <v>0.53</v>
      </c>
    </row>
    <row r="98" spans="1:5" ht="12.75">
      <c r="A98" t="str">
        <f t="shared" si="2"/>
        <v>liquidtillage leaving 30-70% surface residue1-2 days</v>
      </c>
      <c r="B98" t="s">
        <v>65</v>
      </c>
      <c r="C98" t="s">
        <v>92</v>
      </c>
      <c r="D98" t="s">
        <v>20</v>
      </c>
      <c r="E98">
        <v>0.5</v>
      </c>
    </row>
    <row r="99" spans="1:5" ht="12.75">
      <c r="A99" t="str">
        <f t="shared" si="2"/>
        <v>liquidtillage leaving 30-70% surface residue2-3 days</v>
      </c>
      <c r="B99" t="s">
        <v>65</v>
      </c>
      <c r="C99" t="s">
        <v>92</v>
      </c>
      <c r="D99" t="s">
        <v>21</v>
      </c>
      <c r="E99">
        <v>0.48</v>
      </c>
    </row>
    <row r="100" spans="1:5" ht="12.75">
      <c r="A100" t="str">
        <f t="shared" si="2"/>
        <v>liquidtillage leaving 30-70% surface residue&gt; 3 days</v>
      </c>
      <c r="B100" t="s">
        <v>65</v>
      </c>
      <c r="C100" t="s">
        <v>92</v>
      </c>
      <c r="D100" t="s">
        <v>22</v>
      </c>
      <c r="E100">
        <v>0.45</v>
      </c>
    </row>
    <row r="101" spans="1:5" ht="12.75">
      <c r="A101" t="str">
        <f t="shared" si="2"/>
        <v>liquidtillage leaving 30-70% surface residueNo incorporation</v>
      </c>
      <c r="B101" t="s">
        <v>65</v>
      </c>
      <c r="C101" t="s">
        <v>92</v>
      </c>
      <c r="D101" t="s">
        <v>23</v>
      </c>
      <c r="E101">
        <v>0.45</v>
      </c>
    </row>
    <row r="102" spans="1:5" ht="12.75">
      <c r="A102" t="str">
        <f t="shared" si="2"/>
        <v>liquidno till&lt; 1 hr</v>
      </c>
      <c r="B102" t="s">
        <v>65</v>
      </c>
      <c r="C102" t="s">
        <v>12</v>
      </c>
      <c r="D102" t="s">
        <v>15</v>
      </c>
      <c r="E102">
        <v>0.45</v>
      </c>
    </row>
    <row r="103" spans="1:5" ht="12.75">
      <c r="A103" t="str">
        <f t="shared" si="2"/>
        <v>liquidno till1-3 hrs</v>
      </c>
      <c r="B103" t="s">
        <v>65</v>
      </c>
      <c r="C103" t="s">
        <v>12</v>
      </c>
      <c r="D103" t="s">
        <v>16</v>
      </c>
      <c r="E103">
        <v>0.45</v>
      </c>
    </row>
    <row r="104" spans="1:5" ht="12.75">
      <c r="A104" t="str">
        <f t="shared" si="2"/>
        <v>liquidno till3-6 hrs</v>
      </c>
      <c r="B104" t="s">
        <v>65</v>
      </c>
      <c r="C104" t="s">
        <v>12</v>
      </c>
      <c r="D104" t="s">
        <v>17</v>
      </c>
      <c r="E104">
        <v>0.45</v>
      </c>
    </row>
    <row r="105" spans="1:5" ht="12.75">
      <c r="A105" t="str">
        <f t="shared" si="2"/>
        <v>liquidno till6-12 hrs</v>
      </c>
      <c r="B105" t="s">
        <v>65</v>
      </c>
      <c r="C105" t="s">
        <v>12</v>
      </c>
      <c r="D105" t="s">
        <v>18</v>
      </c>
      <c r="E105">
        <v>0.45</v>
      </c>
    </row>
    <row r="106" spans="1:5" ht="12.75">
      <c r="A106" t="str">
        <f t="shared" si="2"/>
        <v>liquidno till12-24 hrs</v>
      </c>
      <c r="B106" t="s">
        <v>65</v>
      </c>
      <c r="C106" t="s">
        <v>12</v>
      </c>
      <c r="D106" t="s">
        <v>19</v>
      </c>
      <c r="E106">
        <v>0.45</v>
      </c>
    </row>
    <row r="107" spans="1:5" ht="12.75">
      <c r="A107" t="str">
        <f t="shared" si="2"/>
        <v>liquidno till1-2 days</v>
      </c>
      <c r="B107" t="s">
        <v>65</v>
      </c>
      <c r="C107" t="s">
        <v>12</v>
      </c>
      <c r="D107" t="s">
        <v>20</v>
      </c>
      <c r="E107">
        <v>0.45</v>
      </c>
    </row>
    <row r="108" spans="1:5" ht="12.75">
      <c r="A108" t="str">
        <f t="shared" si="2"/>
        <v>liquidno till2-3 days</v>
      </c>
      <c r="B108" t="s">
        <v>65</v>
      </c>
      <c r="C108" t="s">
        <v>12</v>
      </c>
      <c r="D108" t="s">
        <v>21</v>
      </c>
      <c r="E108">
        <v>0.45</v>
      </c>
    </row>
    <row r="109" spans="1:5" ht="12.75">
      <c r="A109" t="str">
        <f t="shared" si="2"/>
        <v>liquidno till&gt; 3 days</v>
      </c>
      <c r="B109" t="s">
        <v>65</v>
      </c>
      <c r="C109" t="s">
        <v>12</v>
      </c>
      <c r="D109" t="s">
        <v>22</v>
      </c>
      <c r="E109">
        <v>0.45</v>
      </c>
    </row>
    <row r="110" spans="1:5" ht="12.75">
      <c r="A110" t="str">
        <f t="shared" si="2"/>
        <v>liquidno tillNo incorporation</v>
      </c>
      <c r="B110" t="s">
        <v>65</v>
      </c>
      <c r="C110" t="s">
        <v>12</v>
      </c>
      <c r="D110" t="s">
        <v>23</v>
      </c>
      <c r="E110">
        <v>0.45</v>
      </c>
    </row>
    <row r="111" spans="1:5" ht="12.75">
      <c r="A111" t="str">
        <f t="shared" si="2"/>
        <v>liquidtillage leaving &gt;70% surface residue&lt; 1 hr</v>
      </c>
      <c r="B111" t="s">
        <v>65</v>
      </c>
      <c r="C111" t="s">
        <v>91</v>
      </c>
      <c r="D111" t="s">
        <v>15</v>
      </c>
      <c r="E111">
        <v>0.45</v>
      </c>
    </row>
    <row r="112" spans="1:5" ht="12.75">
      <c r="A112" t="str">
        <f t="shared" si="2"/>
        <v>liquidtillage leaving &gt;70% surface residue1-3 hrs</v>
      </c>
      <c r="B112" t="s">
        <v>65</v>
      </c>
      <c r="C112" t="s">
        <v>91</v>
      </c>
      <c r="D112" t="s">
        <v>16</v>
      </c>
      <c r="E112">
        <v>0.45</v>
      </c>
    </row>
    <row r="113" spans="1:5" ht="12.75">
      <c r="A113" t="str">
        <f t="shared" si="2"/>
        <v>liquidtillage leaving &gt;70% surface residue3-6 hrs</v>
      </c>
      <c r="B113" t="s">
        <v>65</v>
      </c>
      <c r="C113" t="s">
        <v>91</v>
      </c>
      <c r="D113" t="s">
        <v>17</v>
      </c>
      <c r="E113">
        <v>0.45</v>
      </c>
    </row>
    <row r="114" spans="1:5" ht="12.75">
      <c r="A114" t="str">
        <f t="shared" si="2"/>
        <v>liquidtillage leaving &gt;70% surface residue6-12 hrs</v>
      </c>
      <c r="B114" t="s">
        <v>65</v>
      </c>
      <c r="C114" t="s">
        <v>91</v>
      </c>
      <c r="D114" t="s">
        <v>18</v>
      </c>
      <c r="E114">
        <v>0.45</v>
      </c>
    </row>
    <row r="115" spans="1:5" ht="12.75">
      <c r="A115" t="str">
        <f t="shared" si="2"/>
        <v>liquidtillage leaving &gt;70% surface residue12-24 hrs</v>
      </c>
      <c r="B115" t="s">
        <v>65</v>
      </c>
      <c r="C115" t="s">
        <v>91</v>
      </c>
      <c r="D115" t="s">
        <v>19</v>
      </c>
      <c r="E115">
        <v>0.45</v>
      </c>
    </row>
    <row r="116" spans="1:5" ht="12.75">
      <c r="A116" t="str">
        <f t="shared" si="2"/>
        <v>liquidtillage leaving &gt;70% surface residue1-2 days</v>
      </c>
      <c r="B116" t="s">
        <v>65</v>
      </c>
      <c r="C116" t="s">
        <v>91</v>
      </c>
      <c r="D116" t="s">
        <v>20</v>
      </c>
      <c r="E116">
        <v>0.45</v>
      </c>
    </row>
    <row r="117" spans="1:5" ht="12.75">
      <c r="A117" t="str">
        <f t="shared" si="2"/>
        <v>liquidtillage leaving &gt;70% surface residue2-3 days</v>
      </c>
      <c r="B117" t="s">
        <v>65</v>
      </c>
      <c r="C117" t="s">
        <v>91</v>
      </c>
      <c r="D117" t="s">
        <v>21</v>
      </c>
      <c r="E117">
        <v>0.45</v>
      </c>
    </row>
    <row r="118" spans="1:5" ht="12.75">
      <c r="A118" t="str">
        <f t="shared" si="2"/>
        <v>liquidtillage leaving &gt;70% surface residue&gt; 3 days</v>
      </c>
      <c r="B118" t="s">
        <v>65</v>
      </c>
      <c r="C118" t="s">
        <v>91</v>
      </c>
      <c r="D118" t="s">
        <v>22</v>
      </c>
      <c r="E118">
        <v>0.45</v>
      </c>
    </row>
    <row r="119" spans="1:5" ht="12.75">
      <c r="A119" t="str">
        <f t="shared" si="2"/>
        <v>liquidtillage leaving &gt;70% surface residueNo incorporation</v>
      </c>
      <c r="B119" t="s">
        <v>65</v>
      </c>
      <c r="C119" t="s">
        <v>91</v>
      </c>
      <c r="D119" t="s">
        <v>23</v>
      </c>
      <c r="E119">
        <v>0.45</v>
      </c>
    </row>
    <row r="120" spans="1:5" ht="12.75">
      <c r="A120" t="str">
        <f t="shared" si="2"/>
        <v>solidchisel-disc-chisel&lt; 1 hr</v>
      </c>
      <c r="B120" t="s">
        <v>66</v>
      </c>
      <c r="C120" t="s">
        <v>84</v>
      </c>
      <c r="D120" t="s">
        <v>15</v>
      </c>
      <c r="E120">
        <v>0.96</v>
      </c>
    </row>
    <row r="121" spans="1:5" ht="12.75">
      <c r="A121" t="str">
        <f t="shared" si="2"/>
        <v>solidchisel-disc-chisel1-3 hrs</v>
      </c>
      <c r="B121" t="s">
        <v>66</v>
      </c>
      <c r="C121" t="s">
        <v>84</v>
      </c>
      <c r="D121" t="s">
        <v>16</v>
      </c>
      <c r="E121">
        <v>0.93</v>
      </c>
    </row>
    <row r="122" spans="1:5" ht="12.75">
      <c r="A122" t="str">
        <f t="shared" si="2"/>
        <v>solidchisel-disc-chisel3-6 hrs</v>
      </c>
      <c r="B122" t="s">
        <v>66</v>
      </c>
      <c r="C122" t="s">
        <v>84</v>
      </c>
      <c r="D122" t="s">
        <v>17</v>
      </c>
      <c r="E122">
        <v>0.78</v>
      </c>
    </row>
    <row r="123" spans="1:5" ht="12.75">
      <c r="A123" t="str">
        <f t="shared" si="2"/>
        <v>solidchisel-disc-chisel6-12 hrs</v>
      </c>
      <c r="B123" t="s">
        <v>66</v>
      </c>
      <c r="C123" t="s">
        <v>84</v>
      </c>
      <c r="D123" t="s">
        <v>18</v>
      </c>
      <c r="E123">
        <v>0.71</v>
      </c>
    </row>
    <row r="124" spans="1:5" ht="12.75">
      <c r="A124" t="str">
        <f t="shared" si="2"/>
        <v>solidchisel-disc-chisel12-24 hrs</v>
      </c>
      <c r="B124" t="s">
        <v>66</v>
      </c>
      <c r="C124" t="s">
        <v>84</v>
      </c>
      <c r="D124" t="s">
        <v>19</v>
      </c>
      <c r="E124">
        <v>0.63</v>
      </c>
    </row>
    <row r="125" spans="1:5" ht="12.75">
      <c r="A125" t="str">
        <f t="shared" si="2"/>
        <v>solidchisel-disc-chisel1-2 days</v>
      </c>
      <c r="B125" t="s">
        <v>66</v>
      </c>
      <c r="C125" t="s">
        <v>84</v>
      </c>
      <c r="D125" t="s">
        <v>20</v>
      </c>
      <c r="E125">
        <v>0.58</v>
      </c>
    </row>
    <row r="126" spans="1:5" ht="12.75">
      <c r="A126" t="str">
        <f t="shared" si="2"/>
        <v>solidchisel-disc-chisel2-3 days</v>
      </c>
      <c r="B126" t="s">
        <v>66</v>
      </c>
      <c r="C126" t="s">
        <v>84</v>
      </c>
      <c r="D126" t="s">
        <v>21</v>
      </c>
      <c r="E126">
        <v>0.53</v>
      </c>
    </row>
    <row r="127" spans="1:5" ht="12.75">
      <c r="A127" t="str">
        <f t="shared" si="2"/>
        <v>solidchisel-disc-chisel&gt; 3 days</v>
      </c>
      <c r="B127" t="s">
        <v>66</v>
      </c>
      <c r="C127" t="s">
        <v>84</v>
      </c>
      <c r="D127" t="s">
        <v>22</v>
      </c>
      <c r="E127">
        <v>0.35</v>
      </c>
    </row>
    <row r="128" spans="1:5" ht="12.75">
      <c r="A128" t="str">
        <f t="shared" si="2"/>
        <v>solidchisel-disc-chiselNo incorporation</v>
      </c>
      <c r="B128" t="s">
        <v>66</v>
      </c>
      <c r="C128" t="s">
        <v>84</v>
      </c>
      <c r="D128" t="s">
        <v>23</v>
      </c>
      <c r="E128">
        <v>0.35</v>
      </c>
    </row>
    <row r="129" spans="1:5" ht="12.75">
      <c r="A129" t="str">
        <f t="shared" si="2"/>
        <v>solid1/2 inch irrigation&lt; 1 hr</v>
      </c>
      <c r="B129" t="s">
        <v>66</v>
      </c>
      <c r="C129" s="1" t="s">
        <v>138</v>
      </c>
      <c r="D129" t="s">
        <v>15</v>
      </c>
      <c r="E129">
        <v>0.96</v>
      </c>
    </row>
    <row r="130" spans="1:5" ht="12.75">
      <c r="A130" t="str">
        <f t="shared" si="2"/>
        <v>solid1/2 inch irrigation1-3 hrs</v>
      </c>
      <c r="B130" t="s">
        <v>66</v>
      </c>
      <c r="C130" s="1" t="s">
        <v>138</v>
      </c>
      <c r="D130" t="s">
        <v>16</v>
      </c>
      <c r="E130">
        <v>0.93</v>
      </c>
    </row>
    <row r="131" spans="1:5" ht="12.75">
      <c r="A131" t="str">
        <f t="shared" si="2"/>
        <v>solid1/2 inch irrigation3-6 hrs</v>
      </c>
      <c r="B131" t="s">
        <v>66</v>
      </c>
      <c r="C131" s="1" t="s">
        <v>138</v>
      </c>
      <c r="D131" t="s">
        <v>17</v>
      </c>
      <c r="E131">
        <v>0.78</v>
      </c>
    </row>
    <row r="132" spans="1:5" ht="12.75">
      <c r="A132" t="str">
        <f t="shared" si="2"/>
        <v>solid1/2 inch irrigation6-12 hrs</v>
      </c>
      <c r="B132" t="s">
        <v>66</v>
      </c>
      <c r="C132" s="1" t="s">
        <v>138</v>
      </c>
      <c r="D132" t="s">
        <v>18</v>
      </c>
      <c r="E132">
        <v>0.71</v>
      </c>
    </row>
    <row r="133" spans="1:5" ht="12.75">
      <c r="A133" t="str">
        <f t="shared" si="2"/>
        <v>solid1/2 inch irrigation12-24 hrs</v>
      </c>
      <c r="B133" t="s">
        <v>66</v>
      </c>
      <c r="C133" s="1" t="s">
        <v>138</v>
      </c>
      <c r="D133" t="s">
        <v>19</v>
      </c>
      <c r="E133">
        <v>0.63</v>
      </c>
    </row>
    <row r="134" spans="1:5" ht="12.75">
      <c r="A134" t="str">
        <f t="shared" si="2"/>
        <v>solid1/2 inch irrigation1-2 days</v>
      </c>
      <c r="B134" t="s">
        <v>66</v>
      </c>
      <c r="C134" s="1" t="s">
        <v>138</v>
      </c>
      <c r="D134" t="s">
        <v>20</v>
      </c>
      <c r="E134">
        <v>0.58</v>
      </c>
    </row>
    <row r="135" spans="1:5" ht="12.75">
      <c r="A135" t="str">
        <f t="shared" si="2"/>
        <v>solid1/2 inch irrigation2-3 days</v>
      </c>
      <c r="B135" t="s">
        <v>66</v>
      </c>
      <c r="C135" s="1" t="s">
        <v>138</v>
      </c>
      <c r="D135" t="s">
        <v>21</v>
      </c>
      <c r="E135">
        <v>0.53</v>
      </c>
    </row>
    <row r="136" spans="1:5" ht="12.75">
      <c r="A136" t="str">
        <f t="shared" si="2"/>
        <v>solid1/2 inch irrigation&gt; 3 days</v>
      </c>
      <c r="B136" t="s">
        <v>66</v>
      </c>
      <c r="C136" s="1" t="s">
        <v>138</v>
      </c>
      <c r="D136" t="s">
        <v>22</v>
      </c>
      <c r="E136">
        <v>0.35</v>
      </c>
    </row>
    <row r="137" spans="1:5" ht="12.75">
      <c r="A137" t="str">
        <f t="shared" si="2"/>
        <v>solid1/2 inch irrigationNo incorporation</v>
      </c>
      <c r="B137" t="s">
        <v>66</v>
      </c>
      <c r="C137" s="1" t="s">
        <v>138</v>
      </c>
      <c r="D137" t="s">
        <v>23</v>
      </c>
      <c r="E137">
        <v>0.35</v>
      </c>
    </row>
    <row r="138" spans="1:5" ht="12.75">
      <c r="A138" t="str">
        <f t="shared" si="2"/>
        <v>solidLandsman®&lt; 1 hr</v>
      </c>
      <c r="B138" t="s">
        <v>66</v>
      </c>
      <c r="C138" t="s">
        <v>85</v>
      </c>
      <c r="D138" t="s">
        <v>15</v>
      </c>
      <c r="E138">
        <v>0.96</v>
      </c>
    </row>
    <row r="139" spans="1:5" ht="12.75">
      <c r="A139" t="str">
        <f t="shared" si="2"/>
        <v>solidLandsman®1-3 hrs</v>
      </c>
      <c r="B139" t="s">
        <v>66</v>
      </c>
      <c r="C139" t="s">
        <v>85</v>
      </c>
      <c r="D139" t="s">
        <v>16</v>
      </c>
      <c r="E139">
        <v>0.93</v>
      </c>
    </row>
    <row r="140" spans="1:5" ht="12.75">
      <c r="A140" t="str">
        <f t="shared" si="2"/>
        <v>solidLandsman®3-6 hrs</v>
      </c>
      <c r="B140" t="s">
        <v>66</v>
      </c>
      <c r="C140" t="s">
        <v>85</v>
      </c>
      <c r="D140" t="s">
        <v>17</v>
      </c>
      <c r="E140">
        <v>0.78</v>
      </c>
    </row>
    <row r="141" spans="1:5" ht="12.75">
      <c r="A141" t="str">
        <f t="shared" si="2"/>
        <v>solidLandsman®6-12 hrs</v>
      </c>
      <c r="B141" t="s">
        <v>66</v>
      </c>
      <c r="C141" t="s">
        <v>85</v>
      </c>
      <c r="D141" t="s">
        <v>18</v>
      </c>
      <c r="E141">
        <v>0.71</v>
      </c>
    </row>
    <row r="142" spans="1:5" ht="12.75">
      <c r="A142" t="str">
        <f t="shared" si="2"/>
        <v>solidLandsman®12-24 hrs</v>
      </c>
      <c r="B142" t="s">
        <v>66</v>
      </c>
      <c r="C142" t="s">
        <v>85</v>
      </c>
      <c r="D142" t="s">
        <v>19</v>
      </c>
      <c r="E142">
        <v>0.63</v>
      </c>
    </row>
    <row r="143" spans="1:5" ht="12.75">
      <c r="A143" t="str">
        <f t="shared" si="2"/>
        <v>solidLandsman®1-2 days</v>
      </c>
      <c r="B143" t="s">
        <v>66</v>
      </c>
      <c r="C143" t="s">
        <v>85</v>
      </c>
      <c r="D143" t="s">
        <v>20</v>
      </c>
      <c r="E143">
        <v>0.58</v>
      </c>
    </row>
    <row r="144" spans="1:5" ht="12.75">
      <c r="A144" t="str">
        <f t="shared" si="2"/>
        <v>solidLandsman®2-3 days</v>
      </c>
      <c r="B144" t="s">
        <v>66</v>
      </c>
      <c r="C144" t="s">
        <v>85</v>
      </c>
      <c r="D144" t="s">
        <v>21</v>
      </c>
      <c r="E144">
        <v>0.53</v>
      </c>
    </row>
    <row r="145" spans="1:5" ht="12.75">
      <c r="A145" t="str">
        <f t="shared" si="2"/>
        <v>solidLandsman®&gt; 3 days</v>
      </c>
      <c r="B145" t="s">
        <v>66</v>
      </c>
      <c r="C145" t="s">
        <v>85</v>
      </c>
      <c r="D145" t="s">
        <v>22</v>
      </c>
      <c r="E145">
        <v>0.35</v>
      </c>
    </row>
    <row r="146" spans="1:5" ht="12.75">
      <c r="A146" t="str">
        <f t="shared" si="2"/>
        <v>solidLandsman®No incorporation</v>
      </c>
      <c r="B146" t="s">
        <v>66</v>
      </c>
      <c r="C146" t="s">
        <v>85</v>
      </c>
      <c r="D146" t="s">
        <v>23</v>
      </c>
      <c r="E146">
        <v>0.35</v>
      </c>
    </row>
    <row r="147" spans="1:5" ht="12.75">
      <c r="A147" t="str">
        <f t="shared" si="2"/>
        <v>solidtillage leaving &lt;30% surface residue&lt; 1 hr</v>
      </c>
      <c r="B147" t="s">
        <v>66</v>
      </c>
      <c r="C147" t="s">
        <v>87</v>
      </c>
      <c r="D147" t="s">
        <v>15</v>
      </c>
      <c r="E147">
        <v>0.96</v>
      </c>
    </row>
    <row r="148" spans="1:5" ht="12.75">
      <c r="A148" t="str">
        <f t="shared" si="2"/>
        <v>solidtillage leaving &lt;30% surface residue1-3 hrs</v>
      </c>
      <c r="B148" t="s">
        <v>66</v>
      </c>
      <c r="C148" t="s">
        <v>87</v>
      </c>
      <c r="D148" t="s">
        <v>16</v>
      </c>
      <c r="E148">
        <v>0.93</v>
      </c>
    </row>
    <row r="149" spans="1:5" ht="12.75">
      <c r="A149" t="str">
        <f t="shared" si="2"/>
        <v>solidtillage leaving &lt;30% surface residue3-6 hrs</v>
      </c>
      <c r="B149" t="s">
        <v>66</v>
      </c>
      <c r="C149" t="s">
        <v>87</v>
      </c>
      <c r="D149" t="s">
        <v>17</v>
      </c>
      <c r="E149">
        <v>0.78</v>
      </c>
    </row>
    <row r="150" spans="1:5" ht="12.75">
      <c r="A150" t="str">
        <f t="shared" si="2"/>
        <v>solidtillage leaving &lt;30% surface residue6-12 hrs</v>
      </c>
      <c r="B150" t="s">
        <v>66</v>
      </c>
      <c r="C150" t="s">
        <v>87</v>
      </c>
      <c r="D150" t="s">
        <v>18</v>
      </c>
      <c r="E150">
        <v>0.71</v>
      </c>
    </row>
    <row r="151" spans="1:5" ht="12.75">
      <c r="A151" t="str">
        <f t="shared" si="2"/>
        <v>solidtillage leaving &lt;30% surface residue12-24 hrs</v>
      </c>
      <c r="B151" t="s">
        <v>66</v>
      </c>
      <c r="C151" t="s">
        <v>87</v>
      </c>
      <c r="D151" t="s">
        <v>19</v>
      </c>
      <c r="E151">
        <v>0.63</v>
      </c>
    </row>
    <row r="152" spans="1:5" ht="12.75">
      <c r="A152" t="str">
        <f t="shared" si="2"/>
        <v>solidtillage leaving &lt;30% surface residue1-2 days</v>
      </c>
      <c r="B152" t="s">
        <v>66</v>
      </c>
      <c r="C152" t="s">
        <v>87</v>
      </c>
      <c r="D152" t="s">
        <v>20</v>
      </c>
      <c r="E152">
        <v>0.58</v>
      </c>
    </row>
    <row r="153" spans="1:5" ht="12.75">
      <c r="A153" t="str">
        <f t="shared" si="2"/>
        <v>solidtillage leaving &lt;30% surface residue2-3 days</v>
      </c>
      <c r="B153" t="s">
        <v>66</v>
      </c>
      <c r="C153" t="s">
        <v>87</v>
      </c>
      <c r="D153" t="s">
        <v>21</v>
      </c>
      <c r="E153">
        <v>0.53</v>
      </c>
    </row>
    <row r="154" spans="1:5" ht="12.75">
      <c r="A154" t="str">
        <f t="shared" si="2"/>
        <v>solidtillage leaving &lt;30% surface residue&gt; 3 days</v>
      </c>
      <c r="B154" t="s">
        <v>66</v>
      </c>
      <c r="C154" t="s">
        <v>87</v>
      </c>
      <c r="D154" t="s">
        <v>22</v>
      </c>
      <c r="E154">
        <v>0.35</v>
      </c>
    </row>
    <row r="155" spans="1:5" ht="12.75">
      <c r="A155" t="str">
        <f t="shared" si="2"/>
        <v>solidtillage leaving &lt;30% surface residueNo incorporation</v>
      </c>
      <c r="B155" t="s">
        <v>66</v>
      </c>
      <c r="C155" t="s">
        <v>87</v>
      </c>
      <c r="D155" t="s">
        <v>23</v>
      </c>
      <c r="E155">
        <v>0.35</v>
      </c>
    </row>
    <row r="156" spans="1:5" ht="12.75">
      <c r="A156" t="str">
        <f t="shared" si="2"/>
        <v>solidlight disc&lt; 1 hr</v>
      </c>
      <c r="B156" t="s">
        <v>66</v>
      </c>
      <c r="C156" t="s">
        <v>8</v>
      </c>
      <c r="D156" t="s">
        <v>15</v>
      </c>
      <c r="E156">
        <v>0.66</v>
      </c>
    </row>
    <row r="157" spans="1:5" ht="12.75">
      <c r="A157" t="str">
        <f t="shared" si="2"/>
        <v>solidlight disc1-3 hrs</v>
      </c>
      <c r="B157" t="s">
        <v>66</v>
      </c>
      <c r="C157" t="s">
        <v>8</v>
      </c>
      <c r="D157" t="s">
        <v>16</v>
      </c>
      <c r="E157">
        <v>0.64</v>
      </c>
    </row>
    <row r="158" spans="1:5" ht="12.75">
      <c r="A158" t="str">
        <f t="shared" si="2"/>
        <v>solidlight disc3-6 hrs</v>
      </c>
      <c r="B158" t="s">
        <v>66</v>
      </c>
      <c r="C158" t="s">
        <v>8</v>
      </c>
      <c r="D158" t="s">
        <v>17</v>
      </c>
      <c r="E158">
        <v>0.57</v>
      </c>
    </row>
    <row r="159" spans="1:5" ht="12.75">
      <c r="A159" t="str">
        <f t="shared" si="2"/>
        <v>solidlight disc6-12 hrs</v>
      </c>
      <c r="B159" t="s">
        <v>66</v>
      </c>
      <c r="C159" t="s">
        <v>8</v>
      </c>
      <c r="D159" t="s">
        <v>18</v>
      </c>
      <c r="E159">
        <v>0.53</v>
      </c>
    </row>
    <row r="160" spans="1:5" ht="12.75">
      <c r="A160" t="str">
        <f t="shared" si="2"/>
        <v>solidlight disc12-24 hrs</v>
      </c>
      <c r="B160" t="s">
        <v>66</v>
      </c>
      <c r="C160" t="s">
        <v>8</v>
      </c>
      <c r="D160" t="s">
        <v>19</v>
      </c>
      <c r="E160">
        <v>0.49</v>
      </c>
    </row>
    <row r="161" spans="1:5" ht="12.75">
      <c r="A161" t="str">
        <f t="shared" si="2"/>
        <v>solidlight disc1-2 days</v>
      </c>
      <c r="B161" t="s">
        <v>66</v>
      </c>
      <c r="C161" t="s">
        <v>8</v>
      </c>
      <c r="D161" t="s">
        <v>20</v>
      </c>
      <c r="E161">
        <v>0.47</v>
      </c>
    </row>
    <row r="162" spans="1:5" ht="12.75">
      <c r="A162" t="str">
        <f t="shared" si="2"/>
        <v>solidlight disc2-3 days</v>
      </c>
      <c r="B162" t="s">
        <v>66</v>
      </c>
      <c r="C162" t="s">
        <v>8</v>
      </c>
      <c r="D162" t="s">
        <v>21</v>
      </c>
      <c r="E162">
        <v>0.44</v>
      </c>
    </row>
    <row r="163" spans="1:5" ht="12.75">
      <c r="A163" t="str">
        <f t="shared" si="2"/>
        <v>solidlight disc&gt; 3 days</v>
      </c>
      <c r="B163" t="s">
        <v>66</v>
      </c>
      <c r="C163" t="s">
        <v>8</v>
      </c>
      <c r="D163" t="s">
        <v>22</v>
      </c>
      <c r="E163">
        <v>0.35</v>
      </c>
    </row>
    <row r="164" spans="1:5" ht="12.75">
      <c r="A164" t="str">
        <f t="shared" si="2"/>
        <v>solidlight discNo incorporation</v>
      </c>
      <c r="B164" t="s">
        <v>66</v>
      </c>
      <c r="C164" t="s">
        <v>8</v>
      </c>
      <c r="D164" t="s">
        <v>23</v>
      </c>
      <c r="E164">
        <v>0.35</v>
      </c>
    </row>
    <row r="165" spans="1:5" ht="12.75">
      <c r="A165" t="str">
        <f t="shared" si="2"/>
        <v>solidphoenix harrow&lt; 1 hr</v>
      </c>
      <c r="B165" t="s">
        <v>66</v>
      </c>
      <c r="C165" t="s">
        <v>135</v>
      </c>
      <c r="D165" t="s">
        <v>15</v>
      </c>
      <c r="E165">
        <v>0.66</v>
      </c>
    </row>
    <row r="166" spans="1:5" ht="12.75">
      <c r="A166" t="str">
        <f t="shared" si="2"/>
        <v>solidphoenix harrow1-3 hrs</v>
      </c>
      <c r="B166" t="s">
        <v>66</v>
      </c>
      <c r="C166" t="s">
        <v>135</v>
      </c>
      <c r="D166" t="s">
        <v>16</v>
      </c>
      <c r="E166">
        <v>0.64</v>
      </c>
    </row>
    <row r="167" spans="1:5" ht="12.75">
      <c r="A167" t="str">
        <f t="shared" si="2"/>
        <v>solidphoenix harrow3-6 hrs</v>
      </c>
      <c r="B167" t="s">
        <v>66</v>
      </c>
      <c r="C167" t="s">
        <v>135</v>
      </c>
      <c r="D167" t="s">
        <v>17</v>
      </c>
      <c r="E167">
        <v>0.57</v>
      </c>
    </row>
    <row r="168" spans="1:5" ht="12.75">
      <c r="A168" t="str">
        <f t="shared" si="2"/>
        <v>solidphoenix harrow6-12 hrs</v>
      </c>
      <c r="B168" t="s">
        <v>66</v>
      </c>
      <c r="C168" t="s">
        <v>135</v>
      </c>
      <c r="D168" t="s">
        <v>18</v>
      </c>
      <c r="E168">
        <v>0.53</v>
      </c>
    </row>
    <row r="169" spans="1:5" ht="12.75">
      <c r="A169" t="str">
        <f t="shared" si="2"/>
        <v>solidphoenix harrow12-24 hrs</v>
      </c>
      <c r="B169" t="s">
        <v>66</v>
      </c>
      <c r="C169" t="s">
        <v>135</v>
      </c>
      <c r="D169" t="s">
        <v>19</v>
      </c>
      <c r="E169">
        <v>0.49</v>
      </c>
    </row>
    <row r="170" spans="1:5" ht="12.75">
      <c r="A170" t="str">
        <f t="shared" si="2"/>
        <v>solidphoenix harrow1-2 days</v>
      </c>
      <c r="B170" t="s">
        <v>66</v>
      </c>
      <c r="C170" t="s">
        <v>135</v>
      </c>
      <c r="D170" t="s">
        <v>20</v>
      </c>
      <c r="E170">
        <v>0.47</v>
      </c>
    </row>
    <row r="171" spans="1:5" ht="12.75">
      <c r="A171" t="str">
        <f t="shared" si="2"/>
        <v>solidphoenix harrow2-3 days</v>
      </c>
      <c r="B171" t="s">
        <v>66</v>
      </c>
      <c r="C171" t="s">
        <v>135</v>
      </c>
      <c r="D171" t="s">
        <v>21</v>
      </c>
      <c r="E171">
        <v>0.44</v>
      </c>
    </row>
    <row r="172" spans="1:5" ht="12.75">
      <c r="A172" t="str">
        <f t="shared" si="2"/>
        <v>solidphoenix harrow&gt; 3 days</v>
      </c>
      <c r="B172" t="s">
        <v>66</v>
      </c>
      <c r="C172" t="s">
        <v>135</v>
      </c>
      <c r="D172" t="s">
        <v>22</v>
      </c>
      <c r="E172">
        <v>0.35</v>
      </c>
    </row>
    <row r="173" spans="1:5" ht="12.75">
      <c r="A173" t="str">
        <f t="shared" si="2"/>
        <v>solidphoenix harrowNo incorporation</v>
      </c>
      <c r="B173" t="s">
        <v>66</v>
      </c>
      <c r="C173" t="s">
        <v>135</v>
      </c>
      <c r="D173" t="s">
        <v>23</v>
      </c>
      <c r="E173">
        <v>0.35</v>
      </c>
    </row>
    <row r="174" spans="1:5" ht="12.75">
      <c r="A174" t="str">
        <f t="shared" si="2"/>
        <v>solidplug or spike aerator (Aerway®)&lt; 1 hr</v>
      </c>
      <c r="B174" t="s">
        <v>66</v>
      </c>
      <c r="C174" t="s">
        <v>96</v>
      </c>
      <c r="D174" t="s">
        <v>15</v>
      </c>
      <c r="E174">
        <v>0.66</v>
      </c>
    </row>
    <row r="175" spans="1:5" ht="12.75">
      <c r="A175" t="str">
        <f t="shared" si="2"/>
        <v>solidplug or spike aerator (Aerway®)1-3 hrs</v>
      </c>
      <c r="B175" t="s">
        <v>66</v>
      </c>
      <c r="C175" t="s">
        <v>96</v>
      </c>
      <c r="D175" t="s">
        <v>16</v>
      </c>
      <c r="E175">
        <v>0.64</v>
      </c>
    </row>
    <row r="176" spans="1:5" ht="12.75">
      <c r="A176" t="str">
        <f t="shared" si="2"/>
        <v>solidplug or spike aerator (Aerway®)3-6 hrs</v>
      </c>
      <c r="B176" t="s">
        <v>66</v>
      </c>
      <c r="C176" t="s">
        <v>96</v>
      </c>
      <c r="D176" t="s">
        <v>17</v>
      </c>
      <c r="E176">
        <v>0.57</v>
      </c>
    </row>
    <row r="177" spans="1:5" ht="12.75">
      <c r="A177" t="str">
        <f t="shared" si="2"/>
        <v>solidplug or spike aerator (Aerway®)6-12 hrs</v>
      </c>
      <c r="B177" t="s">
        <v>66</v>
      </c>
      <c r="C177" t="s">
        <v>96</v>
      </c>
      <c r="D177" t="s">
        <v>18</v>
      </c>
      <c r="E177">
        <v>0.53</v>
      </c>
    </row>
    <row r="178" spans="1:5" ht="12.75">
      <c r="A178" t="str">
        <f t="shared" si="2"/>
        <v>solidplug or spike aerator (Aerway®)12-24 hrs</v>
      </c>
      <c r="B178" t="s">
        <v>66</v>
      </c>
      <c r="C178" t="s">
        <v>96</v>
      </c>
      <c r="D178" t="s">
        <v>19</v>
      </c>
      <c r="E178">
        <v>0.49</v>
      </c>
    </row>
    <row r="179" spans="1:5" ht="12.75">
      <c r="A179" t="str">
        <f t="shared" si="2"/>
        <v>solidplug or spike aerator (Aerway®)1-2 days</v>
      </c>
      <c r="B179" t="s">
        <v>66</v>
      </c>
      <c r="C179" t="s">
        <v>96</v>
      </c>
      <c r="D179" t="s">
        <v>20</v>
      </c>
      <c r="E179">
        <v>0.47</v>
      </c>
    </row>
    <row r="180" spans="1:5" ht="12.75">
      <c r="A180" t="str">
        <f t="shared" si="2"/>
        <v>solidplug or spike aerator (Aerway®)2-3 days</v>
      </c>
      <c r="B180" t="s">
        <v>66</v>
      </c>
      <c r="C180" t="s">
        <v>96</v>
      </c>
      <c r="D180" t="s">
        <v>21</v>
      </c>
      <c r="E180">
        <v>0.44</v>
      </c>
    </row>
    <row r="181" spans="1:5" ht="12.75">
      <c r="A181" t="str">
        <f t="shared" si="2"/>
        <v>solidplug or spike aerator (Aerway®)&gt; 3 days</v>
      </c>
      <c r="B181" t="s">
        <v>66</v>
      </c>
      <c r="C181" t="s">
        <v>96</v>
      </c>
      <c r="D181" t="s">
        <v>22</v>
      </c>
      <c r="E181">
        <v>0.35</v>
      </c>
    </row>
    <row r="182" spans="1:5" ht="12.75">
      <c r="A182" t="str">
        <f t="shared" si="2"/>
        <v>solidplug or spike aerator (Aerway®)No incorporation</v>
      </c>
      <c r="B182" t="s">
        <v>66</v>
      </c>
      <c r="C182" t="s">
        <v>96</v>
      </c>
      <c r="D182" t="s">
        <v>23</v>
      </c>
      <c r="E182">
        <v>0.35</v>
      </c>
    </row>
    <row r="183" spans="1:5" ht="12.75">
      <c r="A183" t="str">
        <f t="shared" si="2"/>
        <v>solidseed bed conditioner&lt; 1 hr</v>
      </c>
      <c r="B183" t="s">
        <v>66</v>
      </c>
      <c r="C183" t="s">
        <v>10</v>
      </c>
      <c r="D183" t="s">
        <v>15</v>
      </c>
      <c r="E183">
        <v>0.66</v>
      </c>
    </row>
    <row r="184" spans="1:5" ht="12.75">
      <c r="A184" t="str">
        <f t="shared" si="2"/>
        <v>solidseed bed conditioner1-3 hrs</v>
      </c>
      <c r="B184" t="s">
        <v>66</v>
      </c>
      <c r="C184" t="s">
        <v>10</v>
      </c>
      <c r="D184" t="s">
        <v>16</v>
      </c>
      <c r="E184">
        <v>0.64</v>
      </c>
    </row>
    <row r="185" spans="1:5" ht="12.75">
      <c r="A185" t="str">
        <f aca="true" t="shared" si="3" ref="A185:A286">B185&amp;C185&amp;D185</f>
        <v>solidseed bed conditioner3-6 hrs</v>
      </c>
      <c r="B185" t="s">
        <v>66</v>
      </c>
      <c r="C185" t="s">
        <v>10</v>
      </c>
      <c r="D185" t="s">
        <v>17</v>
      </c>
      <c r="E185">
        <v>0.57</v>
      </c>
    </row>
    <row r="186" spans="1:5" ht="12.75">
      <c r="A186" t="str">
        <f t="shared" si="3"/>
        <v>solidseed bed conditioner6-12 hrs</v>
      </c>
      <c r="B186" t="s">
        <v>66</v>
      </c>
      <c r="C186" t="s">
        <v>10</v>
      </c>
      <c r="D186" t="s">
        <v>18</v>
      </c>
      <c r="E186">
        <v>0.53</v>
      </c>
    </row>
    <row r="187" spans="1:5" ht="12.75">
      <c r="A187" t="str">
        <f t="shared" si="3"/>
        <v>solidseed bed conditioner12-24 hrs</v>
      </c>
      <c r="B187" t="s">
        <v>66</v>
      </c>
      <c r="C187" t="s">
        <v>10</v>
      </c>
      <c r="D187" t="s">
        <v>19</v>
      </c>
      <c r="E187">
        <v>0.49</v>
      </c>
    </row>
    <row r="188" spans="1:5" ht="12.75">
      <c r="A188" t="str">
        <f t="shared" si="3"/>
        <v>solidseed bed conditioner1-2 days</v>
      </c>
      <c r="B188" t="s">
        <v>66</v>
      </c>
      <c r="C188" t="s">
        <v>10</v>
      </c>
      <c r="D188" t="s">
        <v>20</v>
      </c>
      <c r="E188">
        <v>0.47</v>
      </c>
    </row>
    <row r="189" spans="1:5" ht="12.75">
      <c r="A189" t="str">
        <f t="shared" si="3"/>
        <v>solidseed bed conditioner2-3 days</v>
      </c>
      <c r="B189" t="s">
        <v>66</v>
      </c>
      <c r="C189" t="s">
        <v>10</v>
      </c>
      <c r="D189" t="s">
        <v>21</v>
      </c>
      <c r="E189">
        <v>0.44</v>
      </c>
    </row>
    <row r="190" spans="1:5" ht="12.75">
      <c r="A190" t="str">
        <f t="shared" si="3"/>
        <v>solidseed bed conditioner&gt; 3 days</v>
      </c>
      <c r="B190" t="s">
        <v>66</v>
      </c>
      <c r="C190" t="s">
        <v>10</v>
      </c>
      <c r="D190" t="s">
        <v>22</v>
      </c>
      <c r="E190">
        <v>0.35</v>
      </c>
    </row>
    <row r="191" spans="1:5" ht="12.75">
      <c r="A191" t="str">
        <f t="shared" si="3"/>
        <v>solidseed bed conditionerNo incorporation</v>
      </c>
      <c r="B191" t="s">
        <v>66</v>
      </c>
      <c r="C191" t="s">
        <v>10</v>
      </c>
      <c r="D191" t="s">
        <v>23</v>
      </c>
      <c r="E191">
        <v>0.35</v>
      </c>
    </row>
    <row r="192" spans="1:5" ht="12.75">
      <c r="A192" t="str">
        <f t="shared" si="3"/>
        <v>solidvertical till (Turbotill™)&lt; 1 hr</v>
      </c>
      <c r="B192" t="s">
        <v>66</v>
      </c>
      <c r="C192" t="s">
        <v>97</v>
      </c>
      <c r="D192" t="s">
        <v>15</v>
      </c>
      <c r="E192">
        <v>0.66</v>
      </c>
    </row>
    <row r="193" spans="1:5" ht="12.75">
      <c r="A193" t="str">
        <f t="shared" si="3"/>
        <v>solidvertical till (Turbotill™)1-3 hrs</v>
      </c>
      <c r="B193" t="s">
        <v>66</v>
      </c>
      <c r="C193" t="s">
        <v>97</v>
      </c>
      <c r="D193" t="s">
        <v>16</v>
      </c>
      <c r="E193">
        <v>0.64</v>
      </c>
    </row>
    <row r="194" spans="1:5" ht="12.75">
      <c r="A194" t="str">
        <f t="shared" si="3"/>
        <v>solidvertical till (Turbotill™)3-6 hrs</v>
      </c>
      <c r="B194" t="s">
        <v>66</v>
      </c>
      <c r="C194" t="s">
        <v>97</v>
      </c>
      <c r="D194" t="s">
        <v>17</v>
      </c>
      <c r="E194">
        <v>0.57</v>
      </c>
    </row>
    <row r="195" spans="1:5" ht="12.75">
      <c r="A195" t="str">
        <f t="shared" si="3"/>
        <v>solidvertical till (Turbotill™)6-12 hrs</v>
      </c>
      <c r="B195" t="s">
        <v>66</v>
      </c>
      <c r="C195" t="s">
        <v>97</v>
      </c>
      <c r="D195" t="s">
        <v>18</v>
      </c>
      <c r="E195">
        <v>0.53</v>
      </c>
    </row>
    <row r="196" spans="1:5" ht="12.75">
      <c r="A196" t="str">
        <f t="shared" si="3"/>
        <v>solidvertical till (Turbotill™)12-24 hrs</v>
      </c>
      <c r="B196" t="s">
        <v>66</v>
      </c>
      <c r="C196" t="s">
        <v>97</v>
      </c>
      <c r="D196" t="s">
        <v>19</v>
      </c>
      <c r="E196">
        <v>0.49</v>
      </c>
    </row>
    <row r="197" spans="1:5" ht="12.75">
      <c r="A197" t="str">
        <f t="shared" si="3"/>
        <v>solidvertical till (Turbotill™)1-2 days</v>
      </c>
      <c r="B197" t="s">
        <v>66</v>
      </c>
      <c r="C197" t="s">
        <v>97</v>
      </c>
      <c r="D197" t="s">
        <v>20</v>
      </c>
      <c r="E197">
        <v>0.47</v>
      </c>
    </row>
    <row r="198" spans="1:5" ht="12.75">
      <c r="A198" t="str">
        <f t="shared" si="3"/>
        <v>solidvertical till (Turbotill™)2-3 days</v>
      </c>
      <c r="B198" t="s">
        <v>66</v>
      </c>
      <c r="C198" t="s">
        <v>97</v>
      </c>
      <c r="D198" t="s">
        <v>21</v>
      </c>
      <c r="E198">
        <v>0.44</v>
      </c>
    </row>
    <row r="199" spans="1:5" ht="12.75">
      <c r="A199" t="str">
        <f t="shared" si="3"/>
        <v>solidvertical till (Turbotill™)&gt; 3 days</v>
      </c>
      <c r="B199" t="s">
        <v>66</v>
      </c>
      <c r="C199" t="s">
        <v>97</v>
      </c>
      <c r="D199" t="s">
        <v>22</v>
      </c>
      <c r="E199">
        <v>0.35</v>
      </c>
    </row>
    <row r="200" spans="1:5" ht="12.75">
      <c r="A200" t="str">
        <f t="shared" si="3"/>
        <v>solidvertical till (Turbotill™)No incorporation</v>
      </c>
      <c r="B200" t="s">
        <v>66</v>
      </c>
      <c r="C200" t="s">
        <v>97</v>
      </c>
      <c r="D200" t="s">
        <v>23</v>
      </c>
      <c r="E200">
        <v>0.35</v>
      </c>
    </row>
    <row r="201" spans="1:5" ht="12.75">
      <c r="A201" t="str">
        <f t="shared" si="3"/>
        <v>solidtillage leaving 30-70% surface residue&lt; 1 hr</v>
      </c>
      <c r="B201" t="s">
        <v>66</v>
      </c>
      <c r="C201" t="s">
        <v>92</v>
      </c>
      <c r="D201" t="s">
        <v>15</v>
      </c>
      <c r="E201">
        <v>0.66</v>
      </c>
    </row>
    <row r="202" spans="1:5" ht="12.75">
      <c r="A202" t="str">
        <f t="shared" si="3"/>
        <v>solidtillage leaving 30-70% surface residue1-3 hrs</v>
      </c>
      <c r="B202" t="s">
        <v>66</v>
      </c>
      <c r="C202" t="s">
        <v>92</v>
      </c>
      <c r="D202" t="s">
        <v>16</v>
      </c>
      <c r="E202">
        <v>0.64</v>
      </c>
    </row>
    <row r="203" spans="1:5" ht="12.75">
      <c r="A203" t="str">
        <f t="shared" si="3"/>
        <v>solidtillage leaving 30-70% surface residue3-6 hrs</v>
      </c>
      <c r="B203" t="s">
        <v>66</v>
      </c>
      <c r="C203" t="s">
        <v>92</v>
      </c>
      <c r="D203" t="s">
        <v>17</v>
      </c>
      <c r="E203">
        <v>0.57</v>
      </c>
    </row>
    <row r="204" spans="1:5" ht="12.75">
      <c r="A204" t="str">
        <f t="shared" si="3"/>
        <v>solidtillage leaving 30-70% surface residue6-12 hrs</v>
      </c>
      <c r="B204" t="s">
        <v>66</v>
      </c>
      <c r="C204" t="s">
        <v>92</v>
      </c>
      <c r="D204" t="s">
        <v>18</v>
      </c>
      <c r="E204">
        <v>0.53</v>
      </c>
    </row>
    <row r="205" spans="1:5" ht="12.75">
      <c r="A205" t="str">
        <f t="shared" si="3"/>
        <v>solidtillage leaving 30-70% surface residue12-24 hrs</v>
      </c>
      <c r="B205" t="s">
        <v>66</v>
      </c>
      <c r="C205" t="s">
        <v>92</v>
      </c>
      <c r="D205" t="s">
        <v>19</v>
      </c>
      <c r="E205">
        <v>0.49</v>
      </c>
    </row>
    <row r="206" spans="1:5" ht="12.75">
      <c r="A206" t="str">
        <f t="shared" si="3"/>
        <v>solidtillage leaving 30-70% surface residue1-2 days</v>
      </c>
      <c r="B206" t="s">
        <v>66</v>
      </c>
      <c r="C206" t="s">
        <v>92</v>
      </c>
      <c r="D206" t="s">
        <v>20</v>
      </c>
      <c r="E206">
        <v>0.47</v>
      </c>
    </row>
    <row r="207" spans="1:5" ht="12.75">
      <c r="A207" t="str">
        <f t="shared" si="3"/>
        <v>solidtillage leaving 30-70% surface residue2-3 days</v>
      </c>
      <c r="B207" t="s">
        <v>66</v>
      </c>
      <c r="C207" t="s">
        <v>92</v>
      </c>
      <c r="D207" t="s">
        <v>21</v>
      </c>
      <c r="E207">
        <v>0.44</v>
      </c>
    </row>
    <row r="208" spans="1:5" ht="12.75">
      <c r="A208" t="str">
        <f t="shared" si="3"/>
        <v>solidtillage leaving 30-70% surface residue&gt; 3 days</v>
      </c>
      <c r="B208" t="s">
        <v>66</v>
      </c>
      <c r="C208" t="s">
        <v>92</v>
      </c>
      <c r="D208" t="s">
        <v>22</v>
      </c>
      <c r="E208">
        <v>0.35</v>
      </c>
    </row>
    <row r="209" spans="1:5" ht="12.75">
      <c r="A209" t="str">
        <f t="shared" si="3"/>
        <v>solidtillage leaving 30-70% surface residueNo incorporation</v>
      </c>
      <c r="B209" t="s">
        <v>66</v>
      </c>
      <c r="C209" t="s">
        <v>92</v>
      </c>
      <c r="D209" t="s">
        <v>23</v>
      </c>
      <c r="E209">
        <v>0.35</v>
      </c>
    </row>
    <row r="210" spans="1:5" ht="12.75">
      <c r="A210" t="str">
        <f t="shared" si="3"/>
        <v>solidno till&lt; 1 hr</v>
      </c>
      <c r="B210" t="s">
        <v>66</v>
      </c>
      <c r="C210" t="s">
        <v>12</v>
      </c>
      <c r="D210" t="s">
        <v>15</v>
      </c>
      <c r="E210">
        <v>0.35</v>
      </c>
    </row>
    <row r="211" spans="1:5" ht="12.75">
      <c r="A211" t="str">
        <f t="shared" si="3"/>
        <v>solidno till1-3 hrs</v>
      </c>
      <c r="B211" t="s">
        <v>66</v>
      </c>
      <c r="C211" t="s">
        <v>12</v>
      </c>
      <c r="D211" t="s">
        <v>16</v>
      </c>
      <c r="E211">
        <v>0.35</v>
      </c>
    </row>
    <row r="212" spans="1:5" ht="12.75">
      <c r="A212" t="str">
        <f t="shared" si="3"/>
        <v>solidno till3-6 hrs</v>
      </c>
      <c r="B212" t="s">
        <v>66</v>
      </c>
      <c r="C212" t="s">
        <v>12</v>
      </c>
      <c r="D212" t="s">
        <v>17</v>
      </c>
      <c r="E212">
        <v>0.35</v>
      </c>
    </row>
    <row r="213" spans="1:5" ht="12.75">
      <c r="A213" t="str">
        <f t="shared" si="3"/>
        <v>solidno till6-12 hrs</v>
      </c>
      <c r="B213" t="s">
        <v>66</v>
      </c>
      <c r="C213" t="s">
        <v>12</v>
      </c>
      <c r="D213" t="s">
        <v>18</v>
      </c>
      <c r="E213">
        <v>0.35</v>
      </c>
    </row>
    <row r="214" spans="1:5" ht="12.75">
      <c r="A214" t="str">
        <f t="shared" si="3"/>
        <v>solidno till12-24 hrs</v>
      </c>
      <c r="B214" t="s">
        <v>66</v>
      </c>
      <c r="C214" t="s">
        <v>12</v>
      </c>
      <c r="D214" t="s">
        <v>19</v>
      </c>
      <c r="E214">
        <v>0.35</v>
      </c>
    </row>
    <row r="215" spans="1:5" ht="12.75">
      <c r="A215" t="str">
        <f t="shared" si="3"/>
        <v>solidno till1-2 days</v>
      </c>
      <c r="B215" t="s">
        <v>66</v>
      </c>
      <c r="C215" t="s">
        <v>12</v>
      </c>
      <c r="D215" t="s">
        <v>20</v>
      </c>
      <c r="E215">
        <v>0.35</v>
      </c>
    </row>
    <row r="216" spans="1:5" ht="12.75">
      <c r="A216" t="str">
        <f t="shared" si="3"/>
        <v>solidno till2-3 days</v>
      </c>
      <c r="B216" t="s">
        <v>66</v>
      </c>
      <c r="C216" t="s">
        <v>12</v>
      </c>
      <c r="D216" t="s">
        <v>21</v>
      </c>
      <c r="E216">
        <v>0.35</v>
      </c>
    </row>
    <row r="217" spans="1:5" ht="12.75">
      <c r="A217" t="str">
        <f t="shared" si="3"/>
        <v>solidno till&gt; 3 days</v>
      </c>
      <c r="B217" t="s">
        <v>66</v>
      </c>
      <c r="C217" t="s">
        <v>12</v>
      </c>
      <c r="D217" t="s">
        <v>22</v>
      </c>
      <c r="E217">
        <v>0.35</v>
      </c>
    </row>
    <row r="218" spans="1:5" ht="12.75">
      <c r="A218" t="str">
        <f t="shared" si="3"/>
        <v>solidno tillNo incorporation</v>
      </c>
      <c r="B218" t="s">
        <v>66</v>
      </c>
      <c r="C218" t="s">
        <v>12</v>
      </c>
      <c r="D218" t="s">
        <v>23</v>
      </c>
      <c r="E218">
        <v>0.35</v>
      </c>
    </row>
    <row r="219" spans="1:5" ht="12.75">
      <c r="A219" t="str">
        <f t="shared" si="3"/>
        <v>solidtillage leaving &gt;70% surface residue&lt; 1 hr</v>
      </c>
      <c r="B219" t="s">
        <v>66</v>
      </c>
      <c r="C219" t="s">
        <v>91</v>
      </c>
      <c r="D219" t="s">
        <v>15</v>
      </c>
      <c r="E219">
        <v>0.35</v>
      </c>
    </row>
    <row r="220" spans="1:5" ht="12.75">
      <c r="A220" t="str">
        <f t="shared" si="3"/>
        <v>solidtillage leaving &gt;70% surface residue1-3 hrs</v>
      </c>
      <c r="B220" t="s">
        <v>66</v>
      </c>
      <c r="C220" t="s">
        <v>91</v>
      </c>
      <c r="D220" t="s">
        <v>16</v>
      </c>
      <c r="E220">
        <v>0.35</v>
      </c>
    </row>
    <row r="221" spans="1:5" ht="12.75">
      <c r="A221" t="str">
        <f t="shared" si="3"/>
        <v>solidtillage leaving &gt;70% surface residue3-6 hrs</v>
      </c>
      <c r="B221" t="s">
        <v>66</v>
      </c>
      <c r="C221" t="s">
        <v>91</v>
      </c>
      <c r="D221" t="s">
        <v>17</v>
      </c>
      <c r="E221">
        <v>0.35</v>
      </c>
    </row>
    <row r="222" spans="1:5" ht="12.75">
      <c r="A222" t="str">
        <f t="shared" si="3"/>
        <v>solidtillage leaving &gt;70% surface residue6-12 hrs</v>
      </c>
      <c r="B222" t="s">
        <v>66</v>
      </c>
      <c r="C222" t="s">
        <v>91</v>
      </c>
      <c r="D222" t="s">
        <v>18</v>
      </c>
      <c r="E222">
        <v>0.35</v>
      </c>
    </row>
    <row r="223" spans="1:5" ht="12.75">
      <c r="A223" t="str">
        <f t="shared" si="3"/>
        <v>solidtillage leaving &gt;70% surface residue12-24 hrs</v>
      </c>
      <c r="B223" t="s">
        <v>66</v>
      </c>
      <c r="C223" t="s">
        <v>91</v>
      </c>
      <c r="D223" t="s">
        <v>19</v>
      </c>
      <c r="E223">
        <v>0.35</v>
      </c>
    </row>
    <row r="224" spans="1:5" ht="12.75">
      <c r="A224" t="str">
        <f t="shared" si="3"/>
        <v>solidtillage leaving &gt;70% surface residue1-2 days</v>
      </c>
      <c r="B224" t="s">
        <v>66</v>
      </c>
      <c r="C224" t="s">
        <v>91</v>
      </c>
      <c r="D224" t="s">
        <v>20</v>
      </c>
      <c r="E224">
        <v>0.35</v>
      </c>
    </row>
    <row r="225" spans="1:5" ht="12.75">
      <c r="A225" t="str">
        <f t="shared" si="3"/>
        <v>solidtillage leaving &gt;70% surface residue2-3 days</v>
      </c>
      <c r="B225" t="s">
        <v>66</v>
      </c>
      <c r="C225" t="s">
        <v>91</v>
      </c>
      <c r="D225" t="s">
        <v>21</v>
      </c>
      <c r="E225">
        <v>0.35</v>
      </c>
    </row>
    <row r="226" spans="1:5" ht="12.75">
      <c r="A226" t="str">
        <f t="shared" si="3"/>
        <v>solidtillage leaving &gt;70% surface residue&gt; 3 days</v>
      </c>
      <c r="B226" t="s">
        <v>66</v>
      </c>
      <c r="C226" t="s">
        <v>91</v>
      </c>
      <c r="D226" t="s">
        <v>22</v>
      </c>
      <c r="E226">
        <v>0.35</v>
      </c>
    </row>
    <row r="227" spans="1:5" ht="12.75">
      <c r="A227" t="str">
        <f t="shared" si="3"/>
        <v>solidtillage leaving &gt;70% surface residueNo incorporation</v>
      </c>
      <c r="B227" t="s">
        <v>66</v>
      </c>
      <c r="C227" t="s">
        <v>91</v>
      </c>
      <c r="D227" t="s">
        <v>23</v>
      </c>
      <c r="E227">
        <v>0.35</v>
      </c>
    </row>
    <row r="230" spans="1:8" ht="12.75">
      <c r="A230" t="str">
        <f t="shared" si="3"/>
        <v>poultrychisel-disc-chisel&lt; 1 day</v>
      </c>
      <c r="B230" t="s">
        <v>67</v>
      </c>
      <c r="C230" t="s">
        <v>84</v>
      </c>
      <c r="D230" t="s">
        <v>42</v>
      </c>
      <c r="E230">
        <v>0.97</v>
      </c>
      <c r="G230" s="4" t="s">
        <v>68</v>
      </c>
      <c r="H230" s="5" t="str">
        <f>Sheet1!C31</f>
        <v>Poultry</v>
      </c>
    </row>
    <row r="231" spans="1:8" ht="12.75">
      <c r="A231" t="str">
        <f t="shared" si="3"/>
        <v>poultrychisel-disc-chisel1-2 days</v>
      </c>
      <c r="B231" t="s">
        <v>67</v>
      </c>
      <c r="C231" t="s">
        <v>84</v>
      </c>
      <c r="D231" t="s">
        <v>20</v>
      </c>
      <c r="E231">
        <v>0.92</v>
      </c>
      <c r="G231" s="4" t="s">
        <v>69</v>
      </c>
      <c r="H231" s="5" t="str">
        <f>Sheet1!$C$32</f>
        <v>1/2 inch irrigation</v>
      </c>
    </row>
    <row r="232" spans="1:8" ht="12.75">
      <c r="A232" t="str">
        <f t="shared" si="3"/>
        <v>poultrychisel-disc-chisel3 days</v>
      </c>
      <c r="B232" t="s">
        <v>67</v>
      </c>
      <c r="C232" t="s">
        <v>84</v>
      </c>
      <c r="D232" t="s">
        <v>43</v>
      </c>
      <c r="E232">
        <v>0.88</v>
      </c>
      <c r="G232" s="4" t="s">
        <v>70</v>
      </c>
      <c r="H232" s="5" t="str">
        <f>Sheet1!$C$33</f>
        <v>5 days</v>
      </c>
    </row>
    <row r="233" spans="1:5" ht="12.75">
      <c r="A233" t="str">
        <f t="shared" si="3"/>
        <v>poultrychisel-disc-chisel4 days</v>
      </c>
      <c r="B233" t="s">
        <v>67</v>
      </c>
      <c r="C233" t="s">
        <v>84</v>
      </c>
      <c r="D233" t="s">
        <v>44</v>
      </c>
      <c r="E233">
        <v>0.84</v>
      </c>
    </row>
    <row r="234" spans="1:8" ht="12.75">
      <c r="A234" t="str">
        <f t="shared" si="3"/>
        <v>poultrychisel-disc-chisel5 days</v>
      </c>
      <c r="B234" t="s">
        <v>67</v>
      </c>
      <c r="C234" t="s">
        <v>84</v>
      </c>
      <c r="D234" t="s">
        <v>45</v>
      </c>
      <c r="E234">
        <v>0.81</v>
      </c>
      <c r="G234" s="3" t="s">
        <v>71</v>
      </c>
      <c r="H234" s="2">
        <f>VLOOKUP(H230&amp;H231&amp;H232,A230:E337,5,FALSE)</f>
        <v>0.81</v>
      </c>
    </row>
    <row r="235" spans="1:8" ht="12.75">
      <c r="A235" t="str">
        <f t="shared" si="3"/>
        <v>poultrychisel-disc-chisel6 or 7 days</v>
      </c>
      <c r="B235" t="s">
        <v>67</v>
      </c>
      <c r="C235" t="s">
        <v>84</v>
      </c>
      <c r="D235" t="s">
        <v>46</v>
      </c>
      <c r="E235">
        <v>0.77</v>
      </c>
      <c r="G235" s="4" t="s">
        <v>76</v>
      </c>
      <c r="H235">
        <f>H234*Sheet1!C28</f>
        <v>0</v>
      </c>
    </row>
    <row r="236" spans="1:5" ht="12.75">
      <c r="A236" t="str">
        <f t="shared" si="3"/>
        <v>poultrychisel-disc-chisel8-14 days</v>
      </c>
      <c r="B236" t="s">
        <v>67</v>
      </c>
      <c r="C236" t="s">
        <v>84</v>
      </c>
      <c r="D236" t="s">
        <v>47</v>
      </c>
      <c r="E236">
        <v>0.74</v>
      </c>
    </row>
    <row r="237" spans="1:5" ht="12.75">
      <c r="A237" t="str">
        <f t="shared" si="3"/>
        <v>poultrychisel-disc-chisel&gt;14 days</v>
      </c>
      <c r="B237" t="s">
        <v>67</v>
      </c>
      <c r="C237" t="s">
        <v>84</v>
      </c>
      <c r="D237" t="s">
        <v>75</v>
      </c>
      <c r="E237">
        <v>0.72</v>
      </c>
    </row>
    <row r="238" spans="1:5" ht="12.75">
      <c r="A238" t="str">
        <f t="shared" si="3"/>
        <v>poultrychisel-disc-chiselNo incorporation</v>
      </c>
      <c r="B238" t="s">
        <v>67</v>
      </c>
      <c r="C238" t="s">
        <v>84</v>
      </c>
      <c r="D238" t="s">
        <v>23</v>
      </c>
      <c r="E238">
        <v>0.72</v>
      </c>
    </row>
    <row r="239" spans="1:5" ht="12.75">
      <c r="A239" t="str">
        <f t="shared" si="3"/>
        <v>poultry1/2 inch irrigation&lt; 1 day</v>
      </c>
      <c r="B239" t="s">
        <v>67</v>
      </c>
      <c r="C239" s="1" t="s">
        <v>138</v>
      </c>
      <c r="D239" t="s">
        <v>42</v>
      </c>
      <c r="E239">
        <v>0.97</v>
      </c>
    </row>
    <row r="240" spans="1:5" ht="12.75">
      <c r="A240" t="str">
        <f t="shared" si="3"/>
        <v>poultry1/2 inch irrigation1-2 days</v>
      </c>
      <c r="B240" t="s">
        <v>67</v>
      </c>
      <c r="C240" s="1" t="s">
        <v>138</v>
      </c>
      <c r="D240" t="s">
        <v>20</v>
      </c>
      <c r="E240">
        <v>0.92</v>
      </c>
    </row>
    <row r="241" spans="1:5" ht="12.75">
      <c r="A241" t="str">
        <f t="shared" si="3"/>
        <v>poultry1/2 inch irrigation3 days</v>
      </c>
      <c r="B241" t="s">
        <v>67</v>
      </c>
      <c r="C241" s="1" t="s">
        <v>138</v>
      </c>
      <c r="D241" t="s">
        <v>43</v>
      </c>
      <c r="E241">
        <v>0.88</v>
      </c>
    </row>
    <row r="242" spans="1:5" ht="12.75">
      <c r="A242" t="str">
        <f t="shared" si="3"/>
        <v>poultry1/2 inch irrigation4 days</v>
      </c>
      <c r="B242" t="s">
        <v>67</v>
      </c>
      <c r="C242" s="1" t="s">
        <v>138</v>
      </c>
      <c r="D242" t="s">
        <v>44</v>
      </c>
      <c r="E242">
        <v>0.84</v>
      </c>
    </row>
    <row r="243" spans="1:5" ht="12.75">
      <c r="A243" t="str">
        <f t="shared" si="3"/>
        <v>poultry1/2 inch irrigation5 days</v>
      </c>
      <c r="B243" t="s">
        <v>67</v>
      </c>
      <c r="C243" s="1" t="s">
        <v>138</v>
      </c>
      <c r="D243" t="s">
        <v>45</v>
      </c>
      <c r="E243">
        <v>0.81</v>
      </c>
    </row>
    <row r="244" spans="1:5" ht="12.75">
      <c r="A244" t="str">
        <f t="shared" si="3"/>
        <v>poultry1/2 inch irrigation6 or 7 days</v>
      </c>
      <c r="B244" t="s">
        <v>67</v>
      </c>
      <c r="C244" s="1" t="s">
        <v>138</v>
      </c>
      <c r="D244" t="s">
        <v>46</v>
      </c>
      <c r="E244">
        <v>0.77</v>
      </c>
    </row>
    <row r="245" spans="1:5" ht="12.75">
      <c r="A245" t="str">
        <f t="shared" si="3"/>
        <v>poultry1/2 inch irrigation8-14 days</v>
      </c>
      <c r="B245" t="s">
        <v>67</v>
      </c>
      <c r="C245" s="1" t="s">
        <v>138</v>
      </c>
      <c r="D245" t="s">
        <v>47</v>
      </c>
      <c r="E245">
        <v>0.74</v>
      </c>
    </row>
    <row r="246" spans="1:5" ht="12.75">
      <c r="A246" t="str">
        <f t="shared" si="3"/>
        <v>poultry1/2 inch irrigation&gt;14 days</v>
      </c>
      <c r="B246" t="s">
        <v>67</v>
      </c>
      <c r="C246" s="1" t="s">
        <v>138</v>
      </c>
      <c r="D246" t="s">
        <v>75</v>
      </c>
      <c r="E246">
        <v>0.72</v>
      </c>
    </row>
    <row r="247" spans="1:5" ht="12.75">
      <c r="A247" t="str">
        <f t="shared" si="3"/>
        <v>poultry1/2 inch irrigationNo incorporation</v>
      </c>
      <c r="B247" t="s">
        <v>67</v>
      </c>
      <c r="C247" s="1" t="s">
        <v>138</v>
      </c>
      <c r="D247" t="s">
        <v>23</v>
      </c>
      <c r="E247">
        <v>0.72</v>
      </c>
    </row>
    <row r="248" spans="1:5" ht="12.75">
      <c r="A248" t="str">
        <f t="shared" si="3"/>
        <v>poultryLandsman®&lt; 1 day</v>
      </c>
      <c r="B248" t="s">
        <v>67</v>
      </c>
      <c r="C248" t="s">
        <v>85</v>
      </c>
      <c r="D248" t="s">
        <v>42</v>
      </c>
      <c r="E248">
        <v>0.97</v>
      </c>
    </row>
    <row r="249" spans="1:5" ht="12.75">
      <c r="A249" t="str">
        <f t="shared" si="3"/>
        <v>poultryLandsman®1-2 days</v>
      </c>
      <c r="B249" t="s">
        <v>67</v>
      </c>
      <c r="C249" t="s">
        <v>85</v>
      </c>
      <c r="D249" t="s">
        <v>20</v>
      </c>
      <c r="E249">
        <v>0.92</v>
      </c>
    </row>
    <row r="250" spans="1:5" ht="12.75">
      <c r="A250" t="str">
        <f t="shared" si="3"/>
        <v>poultryLandsman®3 days</v>
      </c>
      <c r="B250" t="s">
        <v>67</v>
      </c>
      <c r="C250" t="s">
        <v>85</v>
      </c>
      <c r="D250" t="s">
        <v>43</v>
      </c>
      <c r="E250">
        <v>0.88</v>
      </c>
    </row>
    <row r="251" spans="1:9" ht="12.75">
      <c r="A251" t="str">
        <f t="shared" si="3"/>
        <v>poultryLandsman®4 days</v>
      </c>
      <c r="B251" t="s">
        <v>67</v>
      </c>
      <c r="C251" t="s">
        <v>85</v>
      </c>
      <c r="D251" t="s">
        <v>44</v>
      </c>
      <c r="E251">
        <v>0.84</v>
      </c>
      <c r="I251" s="6"/>
    </row>
    <row r="252" spans="1:9" ht="12.75">
      <c r="A252" t="str">
        <f t="shared" si="3"/>
        <v>poultryLandsman®5 days</v>
      </c>
      <c r="B252" t="s">
        <v>67</v>
      </c>
      <c r="C252" t="s">
        <v>85</v>
      </c>
      <c r="D252" t="s">
        <v>45</v>
      </c>
      <c r="E252">
        <v>0.81</v>
      </c>
      <c r="I252" s="6"/>
    </row>
    <row r="253" spans="1:5" ht="12.75">
      <c r="A253" t="str">
        <f t="shared" si="3"/>
        <v>poultryLandsman®6 or 7 days</v>
      </c>
      <c r="B253" t="s">
        <v>67</v>
      </c>
      <c r="C253" t="s">
        <v>85</v>
      </c>
      <c r="D253" t="s">
        <v>46</v>
      </c>
      <c r="E253">
        <v>0.77</v>
      </c>
    </row>
    <row r="254" spans="1:5" ht="12.75">
      <c r="A254" t="str">
        <f t="shared" si="3"/>
        <v>poultryLandsman®8-14 days</v>
      </c>
      <c r="B254" t="s">
        <v>67</v>
      </c>
      <c r="C254" t="s">
        <v>85</v>
      </c>
      <c r="D254" t="s">
        <v>47</v>
      </c>
      <c r="E254">
        <v>0.74</v>
      </c>
    </row>
    <row r="255" spans="1:5" ht="12.75">
      <c r="A255" t="str">
        <f t="shared" si="3"/>
        <v>poultryLandsman®&gt;14 days</v>
      </c>
      <c r="B255" t="s">
        <v>67</v>
      </c>
      <c r="C255" t="s">
        <v>85</v>
      </c>
      <c r="D255" t="s">
        <v>75</v>
      </c>
      <c r="E255">
        <v>0.72</v>
      </c>
    </row>
    <row r="256" spans="1:5" ht="12.75">
      <c r="A256" t="str">
        <f t="shared" si="3"/>
        <v>poultryLandsman®No incorporation</v>
      </c>
      <c r="B256" t="s">
        <v>67</v>
      </c>
      <c r="C256" t="s">
        <v>85</v>
      </c>
      <c r="D256" t="s">
        <v>23</v>
      </c>
      <c r="E256">
        <v>0.72</v>
      </c>
    </row>
    <row r="257" spans="1:5" ht="12.75">
      <c r="A257" t="str">
        <f t="shared" si="3"/>
        <v>poultrytillage leaving &lt;30% surface residue&lt; 1 day</v>
      </c>
      <c r="B257" t="s">
        <v>67</v>
      </c>
      <c r="C257" t="s">
        <v>87</v>
      </c>
      <c r="D257" t="s">
        <v>42</v>
      </c>
      <c r="E257">
        <v>0.97</v>
      </c>
    </row>
    <row r="258" spans="1:5" ht="12.75">
      <c r="A258" t="str">
        <f t="shared" si="3"/>
        <v>poultrytillage leaving &lt;30% surface residue1-2 days</v>
      </c>
      <c r="B258" t="s">
        <v>67</v>
      </c>
      <c r="C258" t="s">
        <v>87</v>
      </c>
      <c r="D258" t="s">
        <v>20</v>
      </c>
      <c r="E258">
        <v>0.92</v>
      </c>
    </row>
    <row r="259" spans="1:5" ht="12.75">
      <c r="A259" t="str">
        <f t="shared" si="3"/>
        <v>poultrytillage leaving &lt;30% surface residue3 days</v>
      </c>
      <c r="B259" t="s">
        <v>67</v>
      </c>
      <c r="C259" t="s">
        <v>87</v>
      </c>
      <c r="D259" t="s">
        <v>43</v>
      </c>
      <c r="E259">
        <v>0.88</v>
      </c>
    </row>
    <row r="260" spans="1:5" ht="12.75">
      <c r="A260" t="str">
        <f t="shared" si="3"/>
        <v>poultrytillage leaving &lt;30% surface residue4 days</v>
      </c>
      <c r="B260" t="s">
        <v>67</v>
      </c>
      <c r="C260" t="s">
        <v>87</v>
      </c>
      <c r="D260" t="s">
        <v>44</v>
      </c>
      <c r="E260">
        <v>0.84</v>
      </c>
    </row>
    <row r="261" spans="1:5" ht="12.75">
      <c r="A261" t="str">
        <f t="shared" si="3"/>
        <v>poultrytillage leaving &lt;30% surface residue5 days</v>
      </c>
      <c r="B261" t="s">
        <v>67</v>
      </c>
      <c r="C261" t="s">
        <v>87</v>
      </c>
      <c r="D261" t="s">
        <v>45</v>
      </c>
      <c r="E261">
        <v>0.81</v>
      </c>
    </row>
    <row r="262" spans="1:5" ht="12.75">
      <c r="A262" t="str">
        <f t="shared" si="3"/>
        <v>poultrytillage leaving &lt;30% surface residue6 or 7 days</v>
      </c>
      <c r="B262" t="s">
        <v>67</v>
      </c>
      <c r="C262" t="s">
        <v>87</v>
      </c>
      <c r="D262" t="s">
        <v>46</v>
      </c>
      <c r="E262">
        <v>0.77</v>
      </c>
    </row>
    <row r="263" spans="1:5" ht="12.75">
      <c r="A263" t="str">
        <f t="shared" si="3"/>
        <v>poultrytillage leaving &lt;30% surface residue8-14 days</v>
      </c>
      <c r="B263" t="s">
        <v>67</v>
      </c>
      <c r="C263" t="s">
        <v>87</v>
      </c>
      <c r="D263" t="s">
        <v>47</v>
      </c>
      <c r="E263">
        <v>0.74</v>
      </c>
    </row>
    <row r="264" spans="1:5" ht="12.75">
      <c r="A264" t="str">
        <f t="shared" si="3"/>
        <v>poultrytillage leaving &lt;30% surface residue&gt;14 days</v>
      </c>
      <c r="B264" t="s">
        <v>67</v>
      </c>
      <c r="C264" t="s">
        <v>87</v>
      </c>
      <c r="D264" t="s">
        <v>75</v>
      </c>
      <c r="E264">
        <v>0.72</v>
      </c>
    </row>
    <row r="265" spans="1:5" ht="12.75">
      <c r="A265" t="str">
        <f t="shared" si="3"/>
        <v>poultrytillage leaving &lt;30% surface residueNo incorporation</v>
      </c>
      <c r="B265" t="s">
        <v>67</v>
      </c>
      <c r="C265" t="s">
        <v>87</v>
      </c>
      <c r="D265" t="s">
        <v>23</v>
      </c>
      <c r="E265">
        <v>0.72</v>
      </c>
    </row>
    <row r="266" spans="1:5" ht="12.75">
      <c r="A266" t="str">
        <f t="shared" si="3"/>
        <v>poultrylight disc&lt; 1 day</v>
      </c>
      <c r="B266" t="s">
        <v>67</v>
      </c>
      <c r="C266" t="s">
        <v>8</v>
      </c>
      <c r="D266" t="s">
        <v>42</v>
      </c>
      <c r="E266">
        <v>0.85</v>
      </c>
    </row>
    <row r="267" spans="1:5" ht="12.75">
      <c r="A267" t="str">
        <f t="shared" si="3"/>
        <v>poultrylight disc1-2 days</v>
      </c>
      <c r="B267" t="s">
        <v>67</v>
      </c>
      <c r="C267" t="s">
        <v>8</v>
      </c>
      <c r="D267" t="s">
        <v>20</v>
      </c>
      <c r="E267">
        <v>0.82</v>
      </c>
    </row>
    <row r="268" spans="1:5" ht="12.75">
      <c r="A268" t="str">
        <f t="shared" si="3"/>
        <v>poultrylight disc3 days</v>
      </c>
      <c r="B268" t="s">
        <v>67</v>
      </c>
      <c r="C268" t="s">
        <v>8</v>
      </c>
      <c r="D268" t="s">
        <v>43</v>
      </c>
      <c r="E268">
        <v>0.8</v>
      </c>
    </row>
    <row r="269" spans="1:5" ht="12.75">
      <c r="A269" t="str">
        <f t="shared" si="3"/>
        <v>poultrylight disc4 days</v>
      </c>
      <c r="B269" t="s">
        <v>67</v>
      </c>
      <c r="C269" t="s">
        <v>8</v>
      </c>
      <c r="D269" t="s">
        <v>44</v>
      </c>
      <c r="E269">
        <v>0.78</v>
      </c>
    </row>
    <row r="270" spans="1:5" ht="12.75">
      <c r="A270" t="str">
        <f t="shared" si="3"/>
        <v>poultrylight disc5 days</v>
      </c>
      <c r="B270" t="s">
        <v>67</v>
      </c>
      <c r="C270" t="s">
        <v>8</v>
      </c>
      <c r="D270" t="s">
        <v>45</v>
      </c>
      <c r="E270">
        <v>0.77</v>
      </c>
    </row>
    <row r="271" spans="1:5" ht="12.75">
      <c r="A271" t="str">
        <f t="shared" si="3"/>
        <v>poultrylight disc6 or 7 days</v>
      </c>
      <c r="B271" t="s">
        <v>67</v>
      </c>
      <c r="C271" t="s">
        <v>8</v>
      </c>
      <c r="D271" t="s">
        <v>46</v>
      </c>
      <c r="E271">
        <v>0.75</v>
      </c>
    </row>
    <row r="272" spans="1:5" ht="12.75">
      <c r="A272" t="str">
        <f t="shared" si="3"/>
        <v>poultrylight disc8-14 days</v>
      </c>
      <c r="B272" t="s">
        <v>67</v>
      </c>
      <c r="C272" t="s">
        <v>8</v>
      </c>
      <c r="D272" t="s">
        <v>47</v>
      </c>
      <c r="E272">
        <v>0.73</v>
      </c>
    </row>
    <row r="273" spans="1:5" ht="12.75">
      <c r="A273" t="str">
        <f t="shared" si="3"/>
        <v>poultrylight disc&gt;14 days</v>
      </c>
      <c r="B273" t="s">
        <v>67</v>
      </c>
      <c r="C273" t="s">
        <v>8</v>
      </c>
      <c r="D273" t="s">
        <v>75</v>
      </c>
      <c r="E273">
        <v>0.72</v>
      </c>
    </row>
    <row r="274" spans="1:5" ht="12.75">
      <c r="A274" t="str">
        <f t="shared" si="3"/>
        <v>poultrylight discNo incorporation</v>
      </c>
      <c r="B274" t="s">
        <v>67</v>
      </c>
      <c r="C274" t="s">
        <v>8</v>
      </c>
      <c r="D274" t="s">
        <v>23</v>
      </c>
      <c r="E274">
        <v>0.72</v>
      </c>
    </row>
    <row r="275" spans="1:5" ht="12.75">
      <c r="A275" t="str">
        <f t="shared" si="3"/>
        <v>poultryphoenix harrow&lt; 1 day</v>
      </c>
      <c r="B275" t="s">
        <v>67</v>
      </c>
      <c r="C275" t="s">
        <v>135</v>
      </c>
      <c r="D275" t="s">
        <v>42</v>
      </c>
      <c r="E275">
        <v>0.85</v>
      </c>
    </row>
    <row r="276" spans="1:5" ht="12.75">
      <c r="A276" t="str">
        <f t="shared" si="3"/>
        <v>poultryphoenix harrow1-2 days</v>
      </c>
      <c r="B276" t="s">
        <v>67</v>
      </c>
      <c r="C276" t="s">
        <v>135</v>
      </c>
      <c r="D276" t="s">
        <v>20</v>
      </c>
      <c r="E276">
        <v>0.82</v>
      </c>
    </row>
    <row r="277" spans="1:5" ht="12.75">
      <c r="A277" t="str">
        <f t="shared" si="3"/>
        <v>poultryphoenix harrow3 days</v>
      </c>
      <c r="B277" t="s">
        <v>67</v>
      </c>
      <c r="C277" t="s">
        <v>135</v>
      </c>
      <c r="D277" t="s">
        <v>43</v>
      </c>
      <c r="E277">
        <v>0.8</v>
      </c>
    </row>
    <row r="278" spans="1:5" ht="12.75">
      <c r="A278" t="str">
        <f t="shared" si="3"/>
        <v>poultryphoenix harrow4 days</v>
      </c>
      <c r="B278" t="s">
        <v>67</v>
      </c>
      <c r="C278" t="s">
        <v>135</v>
      </c>
      <c r="D278" t="s">
        <v>44</v>
      </c>
      <c r="E278">
        <v>0.78</v>
      </c>
    </row>
    <row r="279" spans="1:5" ht="12.75">
      <c r="A279" t="str">
        <f t="shared" si="3"/>
        <v>poultryphoenix harrow5 days</v>
      </c>
      <c r="B279" t="s">
        <v>67</v>
      </c>
      <c r="C279" t="s">
        <v>135</v>
      </c>
      <c r="D279" t="s">
        <v>45</v>
      </c>
      <c r="E279">
        <v>0.77</v>
      </c>
    </row>
    <row r="280" spans="1:5" ht="12.75">
      <c r="A280" t="str">
        <f t="shared" si="3"/>
        <v>poultryphoenix harrow6 or 7 days</v>
      </c>
      <c r="B280" t="s">
        <v>67</v>
      </c>
      <c r="C280" t="s">
        <v>135</v>
      </c>
      <c r="D280" t="s">
        <v>46</v>
      </c>
      <c r="E280">
        <v>0.75</v>
      </c>
    </row>
    <row r="281" spans="1:5" ht="12.75">
      <c r="A281" t="str">
        <f t="shared" si="3"/>
        <v>poultryphoenix harrow8-14 days</v>
      </c>
      <c r="B281" t="s">
        <v>67</v>
      </c>
      <c r="C281" t="s">
        <v>135</v>
      </c>
      <c r="D281" t="s">
        <v>47</v>
      </c>
      <c r="E281">
        <v>0.73</v>
      </c>
    </row>
    <row r="282" spans="1:5" ht="12.75">
      <c r="A282" t="str">
        <f t="shared" si="3"/>
        <v>poultryphoenix harrow&gt;14 days</v>
      </c>
      <c r="B282" t="s">
        <v>67</v>
      </c>
      <c r="C282" t="s">
        <v>135</v>
      </c>
      <c r="D282" t="s">
        <v>75</v>
      </c>
      <c r="E282">
        <v>0.72</v>
      </c>
    </row>
    <row r="283" spans="1:5" ht="12.75">
      <c r="A283" t="str">
        <f t="shared" si="3"/>
        <v>poultryphoenix harrowNo incorporation</v>
      </c>
      <c r="B283" t="s">
        <v>67</v>
      </c>
      <c r="C283" t="s">
        <v>135</v>
      </c>
      <c r="D283" t="s">
        <v>23</v>
      </c>
      <c r="E283">
        <v>0.72</v>
      </c>
    </row>
    <row r="284" spans="1:5" ht="12.75">
      <c r="A284" t="str">
        <f t="shared" si="3"/>
        <v>poultryplug or spike aerator (Aerway®)&lt; 1 day</v>
      </c>
      <c r="B284" t="s">
        <v>67</v>
      </c>
      <c r="C284" t="s">
        <v>96</v>
      </c>
      <c r="D284" t="s">
        <v>42</v>
      </c>
      <c r="E284">
        <v>0.85</v>
      </c>
    </row>
    <row r="285" spans="1:5" ht="12.75">
      <c r="A285" t="str">
        <f t="shared" si="3"/>
        <v>poultryplug or spike aerator (Aerway®)1-2 days</v>
      </c>
      <c r="B285" t="s">
        <v>67</v>
      </c>
      <c r="C285" t="s">
        <v>96</v>
      </c>
      <c r="D285" t="s">
        <v>20</v>
      </c>
      <c r="E285">
        <v>0.82</v>
      </c>
    </row>
    <row r="286" spans="1:5" ht="12.75">
      <c r="A286" t="str">
        <f t="shared" si="3"/>
        <v>poultryplug or spike aerator (Aerway®)3 days</v>
      </c>
      <c r="B286" t="s">
        <v>67</v>
      </c>
      <c r="C286" t="s">
        <v>96</v>
      </c>
      <c r="D286" t="s">
        <v>43</v>
      </c>
      <c r="E286">
        <v>0.8</v>
      </c>
    </row>
    <row r="287" spans="1:5" ht="12.75">
      <c r="A287" t="str">
        <f aca="true" t="shared" si="4" ref="A287:A337">B287&amp;C287&amp;D287</f>
        <v>poultryplug or spike aerator (Aerway®)4 days</v>
      </c>
      <c r="B287" t="s">
        <v>67</v>
      </c>
      <c r="C287" t="s">
        <v>96</v>
      </c>
      <c r="D287" t="s">
        <v>44</v>
      </c>
      <c r="E287">
        <v>0.78</v>
      </c>
    </row>
    <row r="288" spans="1:5" ht="12.75">
      <c r="A288" t="str">
        <f t="shared" si="4"/>
        <v>poultryplug or spike aerator (Aerway®)5 days</v>
      </c>
      <c r="B288" t="s">
        <v>67</v>
      </c>
      <c r="C288" t="s">
        <v>96</v>
      </c>
      <c r="D288" t="s">
        <v>45</v>
      </c>
      <c r="E288">
        <v>0.77</v>
      </c>
    </row>
    <row r="289" spans="1:5" ht="12.75">
      <c r="A289" t="str">
        <f t="shared" si="4"/>
        <v>poultryplug or spike aerator (Aerway®)6 or 7 days</v>
      </c>
      <c r="B289" t="s">
        <v>67</v>
      </c>
      <c r="C289" t="s">
        <v>96</v>
      </c>
      <c r="D289" t="s">
        <v>46</v>
      </c>
      <c r="E289">
        <v>0.75</v>
      </c>
    </row>
    <row r="290" spans="1:5" ht="12.75">
      <c r="A290" t="str">
        <f t="shared" si="4"/>
        <v>poultryplug or spike aerator (Aerway®)8-14 days</v>
      </c>
      <c r="B290" t="s">
        <v>67</v>
      </c>
      <c r="C290" t="s">
        <v>96</v>
      </c>
      <c r="D290" t="s">
        <v>47</v>
      </c>
      <c r="E290">
        <v>0.73</v>
      </c>
    </row>
    <row r="291" spans="1:5" ht="12.75">
      <c r="A291" t="str">
        <f t="shared" si="4"/>
        <v>poultryplug or spike aerator (Aerway®)&gt;14 days</v>
      </c>
      <c r="B291" t="s">
        <v>67</v>
      </c>
      <c r="C291" t="s">
        <v>96</v>
      </c>
      <c r="D291" t="s">
        <v>75</v>
      </c>
      <c r="E291">
        <v>0.72</v>
      </c>
    </row>
    <row r="292" spans="1:5" ht="12.75">
      <c r="A292" t="str">
        <f t="shared" si="4"/>
        <v>poultryplug or spike aerator (Aerway®)No incorporation</v>
      </c>
      <c r="B292" t="s">
        <v>67</v>
      </c>
      <c r="C292" t="s">
        <v>96</v>
      </c>
      <c r="D292" t="s">
        <v>23</v>
      </c>
      <c r="E292">
        <v>0.72</v>
      </c>
    </row>
    <row r="293" spans="1:5" ht="12.75">
      <c r="A293" t="str">
        <f t="shared" si="4"/>
        <v>poultryseed bed conditioner&lt; 1 day</v>
      </c>
      <c r="B293" t="s">
        <v>67</v>
      </c>
      <c r="C293" t="s">
        <v>10</v>
      </c>
      <c r="D293" t="s">
        <v>42</v>
      </c>
      <c r="E293">
        <v>0.85</v>
      </c>
    </row>
    <row r="294" spans="1:5" ht="12.75">
      <c r="A294" t="str">
        <f t="shared" si="4"/>
        <v>poultryseed bed conditioner1-2 days</v>
      </c>
      <c r="B294" t="s">
        <v>67</v>
      </c>
      <c r="C294" t="s">
        <v>10</v>
      </c>
      <c r="D294" t="s">
        <v>20</v>
      </c>
      <c r="E294">
        <v>0.82</v>
      </c>
    </row>
    <row r="295" spans="1:5" ht="12.75">
      <c r="A295" t="str">
        <f t="shared" si="4"/>
        <v>poultryseed bed conditioner3 days</v>
      </c>
      <c r="B295" t="s">
        <v>67</v>
      </c>
      <c r="C295" t="s">
        <v>10</v>
      </c>
      <c r="D295" t="s">
        <v>43</v>
      </c>
      <c r="E295">
        <v>0.8</v>
      </c>
    </row>
    <row r="296" spans="1:5" ht="12.75">
      <c r="A296" t="str">
        <f t="shared" si="4"/>
        <v>poultryseed bed conditioner4 days</v>
      </c>
      <c r="B296" t="s">
        <v>67</v>
      </c>
      <c r="C296" t="s">
        <v>10</v>
      </c>
      <c r="D296" t="s">
        <v>44</v>
      </c>
      <c r="E296">
        <v>0.78</v>
      </c>
    </row>
    <row r="297" spans="1:5" ht="12.75">
      <c r="A297" t="str">
        <f t="shared" si="4"/>
        <v>poultryseed bed conditioner5 days</v>
      </c>
      <c r="B297" t="s">
        <v>67</v>
      </c>
      <c r="C297" t="s">
        <v>10</v>
      </c>
      <c r="D297" t="s">
        <v>45</v>
      </c>
      <c r="E297">
        <v>0.77</v>
      </c>
    </row>
    <row r="298" spans="1:5" ht="12.75">
      <c r="A298" t="str">
        <f t="shared" si="4"/>
        <v>poultryseed bed conditioner6 or 7 days</v>
      </c>
      <c r="B298" t="s">
        <v>67</v>
      </c>
      <c r="C298" t="s">
        <v>10</v>
      </c>
      <c r="D298" t="s">
        <v>46</v>
      </c>
      <c r="E298">
        <v>0.75</v>
      </c>
    </row>
    <row r="299" spans="1:5" ht="12.75">
      <c r="A299" t="str">
        <f t="shared" si="4"/>
        <v>poultryseed bed conditioner8-14 days</v>
      </c>
      <c r="B299" t="s">
        <v>67</v>
      </c>
      <c r="C299" t="s">
        <v>10</v>
      </c>
      <c r="D299" t="s">
        <v>47</v>
      </c>
      <c r="E299">
        <v>0.73</v>
      </c>
    </row>
    <row r="300" spans="1:5" ht="12.75">
      <c r="A300" t="str">
        <f t="shared" si="4"/>
        <v>poultryseed bed conditioner&gt;14 days</v>
      </c>
      <c r="B300" t="s">
        <v>67</v>
      </c>
      <c r="C300" t="s">
        <v>10</v>
      </c>
      <c r="D300" t="s">
        <v>75</v>
      </c>
      <c r="E300">
        <v>0.72</v>
      </c>
    </row>
    <row r="301" spans="1:5" ht="12.75">
      <c r="A301" t="str">
        <f t="shared" si="4"/>
        <v>poultryseed bed conditionerNo incorporation</v>
      </c>
      <c r="B301" t="s">
        <v>67</v>
      </c>
      <c r="C301" t="s">
        <v>10</v>
      </c>
      <c r="D301" t="s">
        <v>23</v>
      </c>
      <c r="E301">
        <v>0.72</v>
      </c>
    </row>
    <row r="302" spans="1:5" ht="12.75">
      <c r="A302" t="str">
        <f t="shared" si="4"/>
        <v>poultryvertical till (Turbotill™)&lt; 1 day</v>
      </c>
      <c r="B302" t="s">
        <v>67</v>
      </c>
      <c r="C302" t="s">
        <v>97</v>
      </c>
      <c r="D302" t="s">
        <v>42</v>
      </c>
      <c r="E302">
        <v>0.85</v>
      </c>
    </row>
    <row r="303" spans="1:5" ht="12.75">
      <c r="A303" t="str">
        <f t="shared" si="4"/>
        <v>poultryvertical till (Turbotill™)1-2 days</v>
      </c>
      <c r="B303" t="s">
        <v>67</v>
      </c>
      <c r="C303" t="s">
        <v>97</v>
      </c>
      <c r="D303" t="s">
        <v>20</v>
      </c>
      <c r="E303">
        <v>0.82</v>
      </c>
    </row>
    <row r="304" spans="1:5" ht="12.75">
      <c r="A304" t="str">
        <f t="shared" si="4"/>
        <v>poultryvertical till (Turbotill™)3 days</v>
      </c>
      <c r="B304" t="s">
        <v>67</v>
      </c>
      <c r="C304" t="s">
        <v>97</v>
      </c>
      <c r="D304" t="s">
        <v>43</v>
      </c>
      <c r="E304">
        <v>0.8</v>
      </c>
    </row>
    <row r="305" spans="1:5" ht="12.75">
      <c r="A305" t="str">
        <f t="shared" si="4"/>
        <v>poultryvertical till (Turbotill™)4 days</v>
      </c>
      <c r="B305" t="s">
        <v>67</v>
      </c>
      <c r="C305" t="s">
        <v>97</v>
      </c>
      <c r="D305" t="s">
        <v>44</v>
      </c>
      <c r="E305">
        <v>0.78</v>
      </c>
    </row>
    <row r="306" spans="1:5" ht="12.75">
      <c r="A306" t="str">
        <f t="shared" si="4"/>
        <v>poultryvertical till (Turbotill™)5 days</v>
      </c>
      <c r="B306" t="s">
        <v>67</v>
      </c>
      <c r="C306" t="s">
        <v>97</v>
      </c>
      <c r="D306" t="s">
        <v>45</v>
      </c>
      <c r="E306">
        <v>0.77</v>
      </c>
    </row>
    <row r="307" spans="1:5" ht="12.75">
      <c r="A307" t="str">
        <f t="shared" si="4"/>
        <v>poultryvertical till (Turbotill™)6 or 7 days</v>
      </c>
      <c r="B307" t="s">
        <v>67</v>
      </c>
      <c r="C307" t="s">
        <v>97</v>
      </c>
      <c r="D307" t="s">
        <v>46</v>
      </c>
      <c r="E307">
        <v>0.75</v>
      </c>
    </row>
    <row r="308" spans="1:5" ht="12.75">
      <c r="A308" t="str">
        <f t="shared" si="4"/>
        <v>poultryvertical till (Turbotill™)8-14 days</v>
      </c>
      <c r="B308" t="s">
        <v>67</v>
      </c>
      <c r="C308" t="s">
        <v>97</v>
      </c>
      <c r="D308" t="s">
        <v>47</v>
      </c>
      <c r="E308">
        <v>0.73</v>
      </c>
    </row>
    <row r="309" spans="1:5" ht="12.75">
      <c r="A309" t="str">
        <f t="shared" si="4"/>
        <v>poultryvertical till (Turbotill™)&gt;14 days</v>
      </c>
      <c r="B309" t="s">
        <v>67</v>
      </c>
      <c r="C309" t="s">
        <v>97</v>
      </c>
      <c r="D309" t="s">
        <v>75</v>
      </c>
      <c r="E309">
        <v>0.72</v>
      </c>
    </row>
    <row r="310" spans="1:5" ht="12.75">
      <c r="A310" t="str">
        <f t="shared" si="4"/>
        <v>poultryvertical till (Turbotill™)No incorporation</v>
      </c>
      <c r="B310" t="s">
        <v>67</v>
      </c>
      <c r="C310" t="s">
        <v>97</v>
      </c>
      <c r="D310" t="s">
        <v>23</v>
      </c>
      <c r="E310">
        <v>0.72</v>
      </c>
    </row>
    <row r="311" spans="1:5" ht="12.75">
      <c r="A311" t="str">
        <f t="shared" si="4"/>
        <v>poultrytillage leaving 30-70% surface residue&lt; 1 day</v>
      </c>
      <c r="B311" t="s">
        <v>67</v>
      </c>
      <c r="C311" t="s">
        <v>92</v>
      </c>
      <c r="D311" t="s">
        <v>42</v>
      </c>
      <c r="E311">
        <v>0.85</v>
      </c>
    </row>
    <row r="312" spans="1:5" ht="12.75">
      <c r="A312" t="str">
        <f t="shared" si="4"/>
        <v>poultrytillage leaving 30-70% surface residue1-2 days</v>
      </c>
      <c r="B312" t="s">
        <v>67</v>
      </c>
      <c r="C312" t="s">
        <v>92</v>
      </c>
      <c r="D312" t="s">
        <v>20</v>
      </c>
      <c r="E312">
        <v>0.82</v>
      </c>
    </row>
    <row r="313" spans="1:5" ht="12.75">
      <c r="A313" t="str">
        <f t="shared" si="4"/>
        <v>poultrytillage leaving 30-70% surface residue3 days</v>
      </c>
      <c r="B313" t="s">
        <v>67</v>
      </c>
      <c r="C313" t="s">
        <v>92</v>
      </c>
      <c r="D313" t="s">
        <v>43</v>
      </c>
      <c r="E313">
        <v>0.8</v>
      </c>
    </row>
    <row r="314" spans="1:5" ht="12.75">
      <c r="A314" t="str">
        <f t="shared" si="4"/>
        <v>poultrytillage leaving 30-70% surface residue4 days</v>
      </c>
      <c r="B314" t="s">
        <v>67</v>
      </c>
      <c r="C314" t="s">
        <v>92</v>
      </c>
      <c r="D314" t="s">
        <v>44</v>
      </c>
      <c r="E314">
        <v>0.78</v>
      </c>
    </row>
    <row r="315" spans="1:5" ht="12.75">
      <c r="A315" t="str">
        <f t="shared" si="4"/>
        <v>poultrytillage leaving 30-70% surface residue5 days</v>
      </c>
      <c r="B315" t="s">
        <v>67</v>
      </c>
      <c r="C315" t="s">
        <v>92</v>
      </c>
      <c r="D315" t="s">
        <v>45</v>
      </c>
      <c r="E315">
        <v>0.77</v>
      </c>
    </row>
    <row r="316" spans="1:5" ht="12.75">
      <c r="A316" t="str">
        <f t="shared" si="4"/>
        <v>poultrytillage leaving 30-70% surface residue6 or 7 days</v>
      </c>
      <c r="B316" t="s">
        <v>67</v>
      </c>
      <c r="C316" t="s">
        <v>92</v>
      </c>
      <c r="D316" t="s">
        <v>46</v>
      </c>
      <c r="E316">
        <v>0.75</v>
      </c>
    </row>
    <row r="317" spans="1:5" ht="12.75">
      <c r="A317" t="str">
        <f t="shared" si="4"/>
        <v>poultrytillage leaving 30-70% surface residue8-14 days</v>
      </c>
      <c r="B317" t="s">
        <v>67</v>
      </c>
      <c r="C317" t="s">
        <v>92</v>
      </c>
      <c r="D317" t="s">
        <v>47</v>
      </c>
      <c r="E317">
        <v>0.73</v>
      </c>
    </row>
    <row r="318" spans="1:5" ht="12.75">
      <c r="A318" t="str">
        <f t="shared" si="4"/>
        <v>poultrytillage leaving 30-70% surface residue&gt;14 days</v>
      </c>
      <c r="B318" t="s">
        <v>67</v>
      </c>
      <c r="C318" t="s">
        <v>92</v>
      </c>
      <c r="D318" t="s">
        <v>75</v>
      </c>
      <c r="E318">
        <v>0.72</v>
      </c>
    </row>
    <row r="319" spans="1:5" ht="12.75">
      <c r="A319" t="str">
        <f t="shared" si="4"/>
        <v>poultrytillage leaving 30-70% surface residueNo incorporation</v>
      </c>
      <c r="B319" t="s">
        <v>67</v>
      </c>
      <c r="C319" t="s">
        <v>92</v>
      </c>
      <c r="D319" t="s">
        <v>23</v>
      </c>
      <c r="E319">
        <v>0.72</v>
      </c>
    </row>
    <row r="320" spans="1:5" ht="12.75">
      <c r="A320" t="str">
        <f t="shared" si="4"/>
        <v>poultryno till&lt; 1 day</v>
      </c>
      <c r="B320" t="s">
        <v>67</v>
      </c>
      <c r="C320" t="s">
        <v>12</v>
      </c>
      <c r="D320" t="s">
        <v>42</v>
      </c>
      <c r="E320">
        <v>0.72</v>
      </c>
    </row>
    <row r="321" spans="1:5" ht="12.75">
      <c r="A321" t="str">
        <f t="shared" si="4"/>
        <v>poultryno till1-2 days</v>
      </c>
      <c r="B321" t="s">
        <v>67</v>
      </c>
      <c r="C321" t="s">
        <v>12</v>
      </c>
      <c r="D321" t="s">
        <v>20</v>
      </c>
      <c r="E321">
        <v>0.72</v>
      </c>
    </row>
    <row r="322" spans="1:5" ht="12.75">
      <c r="A322" t="str">
        <f t="shared" si="4"/>
        <v>poultryno till3 days</v>
      </c>
      <c r="B322" t="s">
        <v>67</v>
      </c>
      <c r="C322" t="s">
        <v>12</v>
      </c>
      <c r="D322" t="s">
        <v>43</v>
      </c>
      <c r="E322">
        <v>0.72</v>
      </c>
    </row>
    <row r="323" spans="1:5" ht="12.75">
      <c r="A323" t="str">
        <f t="shared" si="4"/>
        <v>poultryno till4 days</v>
      </c>
      <c r="B323" t="s">
        <v>67</v>
      </c>
      <c r="C323" t="s">
        <v>12</v>
      </c>
      <c r="D323" t="s">
        <v>44</v>
      </c>
      <c r="E323">
        <v>0.72</v>
      </c>
    </row>
    <row r="324" spans="1:5" ht="12.75">
      <c r="A324" t="str">
        <f t="shared" si="4"/>
        <v>poultryno till5 days</v>
      </c>
      <c r="B324" t="s">
        <v>67</v>
      </c>
      <c r="C324" t="s">
        <v>12</v>
      </c>
      <c r="D324" t="s">
        <v>45</v>
      </c>
      <c r="E324">
        <v>0.72</v>
      </c>
    </row>
    <row r="325" spans="1:5" ht="12.75">
      <c r="A325" t="str">
        <f t="shared" si="4"/>
        <v>poultryno till6 or 7 days</v>
      </c>
      <c r="B325" t="s">
        <v>67</v>
      </c>
      <c r="C325" t="s">
        <v>12</v>
      </c>
      <c r="D325" t="s">
        <v>46</v>
      </c>
      <c r="E325">
        <v>0.72</v>
      </c>
    </row>
    <row r="326" spans="1:5" ht="12.75">
      <c r="A326" t="str">
        <f t="shared" si="4"/>
        <v>poultryno till8-14 days</v>
      </c>
      <c r="B326" t="s">
        <v>67</v>
      </c>
      <c r="C326" t="s">
        <v>12</v>
      </c>
      <c r="D326" t="s">
        <v>47</v>
      </c>
      <c r="E326">
        <v>0.72</v>
      </c>
    </row>
    <row r="327" spans="1:5" ht="12.75">
      <c r="A327" t="str">
        <f t="shared" si="4"/>
        <v>poultryno till&gt;14 days</v>
      </c>
      <c r="B327" t="s">
        <v>67</v>
      </c>
      <c r="C327" t="s">
        <v>12</v>
      </c>
      <c r="D327" t="s">
        <v>75</v>
      </c>
      <c r="E327">
        <v>0.72</v>
      </c>
    </row>
    <row r="328" spans="1:5" ht="12.75">
      <c r="A328" t="str">
        <f t="shared" si="4"/>
        <v>poultryno tillNo incorporation</v>
      </c>
      <c r="B328" t="s">
        <v>67</v>
      </c>
      <c r="C328" t="s">
        <v>12</v>
      </c>
      <c r="D328" t="s">
        <v>23</v>
      </c>
      <c r="E328">
        <v>0.72</v>
      </c>
    </row>
    <row r="329" spans="1:5" ht="12.75">
      <c r="A329" t="str">
        <f t="shared" si="4"/>
        <v>poultrytillage leaving &gt;70% surface residue&lt; 1 day</v>
      </c>
      <c r="B329" t="s">
        <v>67</v>
      </c>
      <c r="C329" t="s">
        <v>91</v>
      </c>
      <c r="D329" t="s">
        <v>42</v>
      </c>
      <c r="E329">
        <v>0.72</v>
      </c>
    </row>
    <row r="330" spans="1:5" ht="12.75">
      <c r="A330" t="str">
        <f t="shared" si="4"/>
        <v>poultrytillage leaving &gt;70% surface residue1-2 days</v>
      </c>
      <c r="B330" t="s">
        <v>67</v>
      </c>
      <c r="C330" t="s">
        <v>91</v>
      </c>
      <c r="D330" t="s">
        <v>20</v>
      </c>
      <c r="E330">
        <v>0.72</v>
      </c>
    </row>
    <row r="331" spans="1:5" ht="12.75">
      <c r="A331" t="str">
        <f t="shared" si="4"/>
        <v>poultrytillage leaving &gt;70% surface residue3 days</v>
      </c>
      <c r="B331" t="s">
        <v>67</v>
      </c>
      <c r="C331" t="s">
        <v>91</v>
      </c>
      <c r="D331" t="s">
        <v>43</v>
      </c>
      <c r="E331">
        <v>0.72</v>
      </c>
    </row>
    <row r="332" spans="1:5" ht="12.75">
      <c r="A332" t="str">
        <f t="shared" si="4"/>
        <v>poultrytillage leaving &gt;70% surface residue4 days</v>
      </c>
      <c r="B332" t="s">
        <v>67</v>
      </c>
      <c r="C332" t="s">
        <v>91</v>
      </c>
      <c r="D332" t="s">
        <v>44</v>
      </c>
      <c r="E332">
        <v>0.72</v>
      </c>
    </row>
    <row r="333" spans="1:5" ht="12.75">
      <c r="A333" t="str">
        <f t="shared" si="4"/>
        <v>poultrytillage leaving &gt;70% surface residue5 days</v>
      </c>
      <c r="B333" t="s">
        <v>67</v>
      </c>
      <c r="C333" t="s">
        <v>91</v>
      </c>
      <c r="D333" t="s">
        <v>45</v>
      </c>
      <c r="E333">
        <v>0.72</v>
      </c>
    </row>
    <row r="334" spans="1:5" ht="12.75">
      <c r="A334" t="str">
        <f t="shared" si="4"/>
        <v>poultrytillage leaving &gt;70% surface residue6 or 7 days</v>
      </c>
      <c r="B334" t="s">
        <v>67</v>
      </c>
      <c r="C334" t="s">
        <v>91</v>
      </c>
      <c r="D334" t="s">
        <v>46</v>
      </c>
      <c r="E334">
        <v>0.72</v>
      </c>
    </row>
    <row r="335" spans="1:5" ht="12.75">
      <c r="A335" t="str">
        <f t="shared" si="4"/>
        <v>poultrytillage leaving &gt;70% surface residue8-14 days</v>
      </c>
      <c r="B335" t="s">
        <v>67</v>
      </c>
      <c r="C335" t="s">
        <v>91</v>
      </c>
      <c r="D335" t="s">
        <v>47</v>
      </c>
      <c r="E335">
        <v>0.72</v>
      </c>
    </row>
    <row r="336" spans="1:5" ht="12.75">
      <c r="A336" t="str">
        <f t="shared" si="4"/>
        <v>poultrytillage leaving &gt;70% surface residue&gt;14 days</v>
      </c>
      <c r="B336" t="s">
        <v>67</v>
      </c>
      <c r="C336" t="s">
        <v>91</v>
      </c>
      <c r="D336" t="s">
        <v>75</v>
      </c>
      <c r="E336">
        <v>0.72</v>
      </c>
    </row>
    <row r="337" spans="1:5" ht="12.75">
      <c r="A337" t="str">
        <f t="shared" si="4"/>
        <v>poultrytillage leaving &gt;70% surface residueNo incorporation</v>
      </c>
      <c r="B337" t="s">
        <v>67</v>
      </c>
      <c r="C337" t="s">
        <v>91</v>
      </c>
      <c r="D337" t="s">
        <v>23</v>
      </c>
      <c r="E337">
        <v>0.72</v>
      </c>
    </row>
  </sheetData>
  <sheetProtection password="E640" sheet="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Hutchinson</dc:creator>
  <cp:keywords/>
  <dc:description/>
  <cp:lastModifiedBy>IET</cp:lastModifiedBy>
  <cp:lastPrinted>2009-10-07T16:26:33Z</cp:lastPrinted>
  <dcterms:created xsi:type="dcterms:W3CDTF">2009-02-16T20:48:51Z</dcterms:created>
  <dcterms:modified xsi:type="dcterms:W3CDTF">2013-03-04T20:23:28Z</dcterms:modified>
  <cp:category/>
  <cp:version/>
  <cp:contentType/>
  <cp:contentStatus/>
</cp:coreProperties>
</file>