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80" windowWidth="12390" windowHeight="7740" activeTab="0"/>
  </bookViews>
  <sheets>
    <sheet name="Annual_good formula" sheetId="1" r:id="rId1"/>
  </sheets>
  <definedNames>
    <definedName name="_xlnm.Print_Area" localSheetId="0">'Annual_good formula'!$A$1:$E$55</definedName>
  </definedNames>
  <calcPr fullCalcOnLoad="1"/>
</workbook>
</file>

<file path=xl/sharedStrings.xml><?xml version="1.0" encoding="utf-8"?>
<sst xmlns="http://schemas.openxmlformats.org/spreadsheetml/2006/main" count="64" uniqueCount="58">
  <si>
    <t>Annual Income</t>
  </si>
  <si>
    <t>Annual Expenses</t>
  </si>
  <si>
    <t xml:space="preserve"> </t>
  </si>
  <si>
    <t>Input</t>
  </si>
  <si>
    <t>Employee Expenses</t>
  </si>
  <si>
    <t>Variable Expenses</t>
  </si>
  <si>
    <t>Fixed Expenses</t>
  </si>
  <si>
    <t>Purchase with Loan</t>
  </si>
  <si>
    <t>Additional Employee Expenses</t>
  </si>
  <si>
    <t>B. Months You will Cut per Year</t>
  </si>
  <si>
    <t>C. Days You will Cut per Year (A*B)</t>
  </si>
  <si>
    <t>F. Your Sawing Rate (dollars per board foot)</t>
  </si>
  <si>
    <t>Annual Cash Flow</t>
  </si>
  <si>
    <t>Values</t>
  </si>
  <si>
    <t>Values You</t>
  </si>
  <si>
    <t>A. Days You will Cut per Month (based on an 8-hour day)</t>
  </si>
  <si>
    <t>D. Hours you will Cut per year (C*8)</t>
  </si>
  <si>
    <r>
      <t>Hourly Rate-</t>
    </r>
    <r>
      <rPr>
        <sz val="10"/>
        <color indexed="8"/>
        <rFont val="Times New Roman"/>
        <family val="1"/>
      </rPr>
      <t xml:space="preserve"> If you charge on an hourly basis, proceed to line H (skip lines E,F, and G)</t>
    </r>
  </si>
  <si>
    <t>G. Your effective hourly rate (enter this into line H, below [E*F)/8)</t>
  </si>
  <si>
    <t>H. Your hourly rate (dollars per hour)</t>
  </si>
  <si>
    <t>J. Daily Operating Expenses (e.g., fuel, repairs, and blades)</t>
  </si>
  <si>
    <t>L. Employees Hired</t>
  </si>
  <si>
    <t>M. Hourly Wage Rate</t>
  </si>
  <si>
    <t>N. Hours Worked per Day</t>
  </si>
  <si>
    <t>O. Days Hired per Year</t>
  </si>
  <si>
    <t>Q.  Worker Compensation Rate (%)</t>
  </si>
  <si>
    <t>S.  Unemployment Insurance Rate (%)</t>
  </si>
  <si>
    <t>W. Insurance Payment</t>
  </si>
  <si>
    <t>X. Sawmill Purchase Price</t>
  </si>
  <si>
    <t>Y. Down Payment</t>
  </si>
  <si>
    <t>AA. Loan Length (years)*</t>
  </si>
  <si>
    <t>BB. Interest Rate on Loan (%)</t>
  </si>
  <si>
    <t>Z. Amount Financed (X-Y)</t>
  </si>
  <si>
    <t>DD. Annual loan payments [CC*12]**</t>
  </si>
  <si>
    <t>EE. TOTAL Fixed Expenses [W+DD]</t>
  </si>
  <si>
    <t>HH. Average Monthly CASH FLOW (GG/12)</t>
  </si>
  <si>
    <t>II.  Owner's portion per billable hour [GG/D]</t>
  </si>
  <si>
    <t>* This cell must contain a number other than 0, whether a loan in in effect or not.</t>
  </si>
  <si>
    <t>T. Unemployment Insurance Payment (P*(S/100)]</t>
  </si>
  <si>
    <t>U. Total Employee Expense [P+R+T]</t>
  </si>
  <si>
    <t>V. Total Variable Expenses - Board Food Basis [ K+U ]</t>
  </si>
  <si>
    <t>CC. Monthly Loan Payment [(Z*(BB/1200))/(1-(1+BB/1200))^(-AA*12))]**</t>
  </si>
  <si>
    <t>K. Annual Operating Expense [C*J]</t>
  </si>
  <si>
    <t>P. Employee Wage Total (L*M*N*O)</t>
  </si>
  <si>
    <t>R. Worker Compensation Payment [P*(Q/100)]</t>
  </si>
  <si>
    <t>Sample</t>
  </si>
  <si>
    <t>Enterprise</t>
  </si>
  <si>
    <t>Billable Hours</t>
  </si>
  <si>
    <r>
      <t xml:space="preserve">I. </t>
    </r>
    <r>
      <rPr>
        <b/>
        <sz val="10"/>
        <color indexed="8"/>
        <rFont val="Times New Roman"/>
        <family val="1"/>
      </rPr>
      <t>TOTAL Annual Income</t>
    </r>
  </si>
  <si>
    <r>
      <t>FF.</t>
    </r>
    <r>
      <rPr>
        <b/>
        <sz val="10"/>
        <color indexed="8"/>
        <rFont val="Times New Roman"/>
        <family val="1"/>
      </rPr>
      <t xml:space="preserve"> TOTAL Annual Expenses</t>
    </r>
    <r>
      <rPr>
        <sz val="10"/>
        <color indexed="8"/>
        <rFont val="Times New Roman"/>
        <family val="1"/>
      </rPr>
      <t xml:space="preserve"> (Variable and Fixed ) [ V+EE ]</t>
    </r>
  </si>
  <si>
    <t>Your Calculated</t>
  </si>
  <si>
    <t>Sample Calculated</t>
  </si>
  <si>
    <t>The shaded boxes in the "Values You Input" column are the only ones that will take entries in the electronic format.  The other values are calculated automatically in a spreadsheet program, or can be done manually using the formulas provided.</t>
  </si>
  <si>
    <t>**The calculation for this cell is complicated. It you are working it out on paper rather than with a computer, you will need a calculator that can do exponentiation (raising to a power of ).</t>
  </si>
  <si>
    <t>GG.. Net Annual Cash Flow [I - FF]</t>
  </si>
  <si>
    <r>
      <t xml:space="preserve">Portable Sawmill Profitability Spreadsheet-Annual Profit Report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 </t>
    </r>
  </si>
  <si>
    <t>E. Estimated output per day (in board feet, based on an 8-hour day)</t>
  </si>
  <si>
    <t>What does the owner's portion per billable hour mean?                                                                                                                                                                                                                                                                                                                                                                     This is the fruit of your labors and must cover your own labor; your time for setup, transport to and from sites, and providing bids; and the 15.3% social security an owner-operator must pay on income when self-employed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</si>
</sst>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0000000"/>
    <numFmt numFmtId="167" formatCode="#,##0.000"/>
    <numFmt numFmtId="168" formatCode="#,##0.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4"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4" fontId="0" fillId="0" borderId="0" xfId="0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>
      <alignment wrapText="1"/>
      <protection locked="0"/>
    </xf>
    <xf numFmtId="4" fontId="0" fillId="0" borderId="0" xfId="0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7" fontId="0" fillId="0" borderId="0" xfId="17" applyNumberFormat="1" applyFont="1" applyFill="1" applyAlignment="1" applyProtection="1">
      <alignment horizontal="center"/>
      <protection locked="0"/>
    </xf>
    <xf numFmtId="4" fontId="0" fillId="2" borderId="1" xfId="0" applyFill="1" applyBorder="1" applyAlignment="1" applyProtection="1">
      <alignment horizontal="center"/>
      <protection locked="0"/>
    </xf>
    <xf numFmtId="4" fontId="10" fillId="0" borderId="0" xfId="0" applyFont="1" applyAlignment="1" applyProtection="1">
      <alignment/>
      <protection locked="0"/>
    </xf>
    <xf numFmtId="4" fontId="0" fillId="0" borderId="0" xfId="0" applyFont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0" fillId="0" borderId="0" xfId="0" applyFont="1" applyAlignment="1" applyProtection="1">
      <alignment/>
      <protection locked="0"/>
    </xf>
    <xf numFmtId="4" fontId="5" fillId="0" borderId="0" xfId="0" applyNumberFormat="1" applyFont="1" applyFill="1" applyAlignment="1" applyProtection="1">
      <alignment horizontal="left"/>
      <protection locked="0"/>
    </xf>
    <xf numFmtId="4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4" fontId="0" fillId="0" borderId="0" xfId="0" applyAlignment="1" applyProtection="1">
      <alignment horizontal="center"/>
      <protection/>
    </xf>
    <xf numFmtId="7" fontId="0" fillId="0" borderId="0" xfId="17" applyNumberFormat="1" applyFon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4" fontId="0" fillId="2" borderId="0" xfId="0" applyFill="1" applyAlignment="1" applyProtection="1">
      <alignment horizontal="center"/>
      <protection/>
    </xf>
    <xf numFmtId="7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7" fontId="0" fillId="0" borderId="0" xfId="17" applyNumberFormat="1" applyFont="1" applyFill="1" applyBorder="1" applyAlignment="1" applyProtection="1">
      <alignment horizontal="center"/>
      <protection/>
    </xf>
    <xf numFmtId="164" fontId="0" fillId="0" borderId="0" xfId="17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4" fontId="0" fillId="0" borderId="0" xfId="0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/>
      <protection/>
    </xf>
    <xf numFmtId="4" fontId="0" fillId="0" borderId="0" xfId="0" applyNumberFormat="1" applyFont="1" applyAlignment="1" applyProtection="1">
      <alignment horizontal="left"/>
      <protection/>
    </xf>
    <xf numFmtId="4" fontId="7" fillId="2" borderId="0" xfId="0" applyFont="1" applyFill="1" applyAlignment="1" applyProtection="1">
      <alignment horizontal="left"/>
      <protection/>
    </xf>
    <xf numFmtId="4" fontId="7" fillId="2" borderId="0" xfId="0" applyFont="1" applyFill="1" applyAlignment="1" applyProtection="1">
      <alignment horizontal="center"/>
      <protection/>
    </xf>
    <xf numFmtId="4" fontId="8" fillId="0" borderId="0" xfId="0" applyFont="1" applyBorder="1" applyAlignment="1" applyProtection="1">
      <alignment horizontal="left"/>
      <protection/>
    </xf>
    <xf numFmtId="4" fontId="8" fillId="0" borderId="0" xfId="0" applyFont="1" applyAlignment="1" applyProtection="1">
      <alignment horizontal="left" wrapText="1"/>
      <protection/>
    </xf>
    <xf numFmtId="4" fontId="8" fillId="0" borderId="0" xfId="0" applyFont="1" applyAlignment="1" applyProtection="1">
      <alignment horizontal="center"/>
      <protection/>
    </xf>
    <xf numFmtId="4" fontId="8" fillId="0" borderId="0" xfId="0" applyFont="1" applyAlignment="1" applyProtection="1">
      <alignment horizontal="center" wrapText="1"/>
      <protection/>
    </xf>
    <xf numFmtId="4" fontId="8" fillId="0" borderId="0" xfId="0" applyFont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Alignment="1" applyProtection="1">
      <alignment horizontal="left" vertical="center" wrapText="1"/>
      <protection/>
    </xf>
    <xf numFmtId="4" fontId="0" fillId="0" borderId="0" xfId="0" applyAlignment="1" applyProtection="1">
      <alignment horizontal="left" wrapText="1"/>
      <protection/>
    </xf>
    <xf numFmtId="4" fontId="0" fillId="0" borderId="0" xfId="0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left"/>
      <protection/>
    </xf>
    <xf numFmtId="4" fontId="0" fillId="0" borderId="0" xfId="0" applyAlignment="1" applyProtection="1">
      <alignment/>
      <protection/>
    </xf>
    <xf numFmtId="4" fontId="5" fillId="0" borderId="0" xfId="0" applyNumberFormat="1" applyFont="1" applyFill="1" applyAlignment="1" applyProtection="1">
      <alignment horizontal="left" wrapText="1"/>
      <protection/>
    </xf>
    <xf numFmtId="4" fontId="4" fillId="0" borderId="0" xfId="0" applyFont="1" applyFill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left"/>
      <protection/>
    </xf>
    <xf numFmtId="4" fontId="0" fillId="0" borderId="0" xfId="0" applyAlignment="1">
      <alignment/>
    </xf>
    <xf numFmtId="4" fontId="9" fillId="0" borderId="0" xfId="0" applyFont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 horizontal="left"/>
      <protection/>
    </xf>
    <xf numFmtId="4" fontId="6" fillId="2" borderId="0" xfId="0" applyNumberFormat="1" applyFont="1" applyFill="1" applyAlignment="1" applyProtection="1">
      <alignment horizontal="left"/>
      <protection/>
    </xf>
    <xf numFmtId="4" fontId="6" fillId="2" borderId="0" xfId="0" applyNumberFormat="1" applyFont="1" applyFill="1" applyAlignment="1" applyProtection="1">
      <alignment horizontal="left"/>
      <protection locked="0"/>
    </xf>
    <xf numFmtId="4" fontId="2" fillId="0" borderId="0" xfId="0" applyFont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H3" sqref="H3"/>
    </sheetView>
  </sheetViews>
  <sheetFormatPr defaultColWidth="9.33203125" defaultRowHeight="12.75"/>
  <cols>
    <col min="1" max="1" width="66.83203125" style="1" customWidth="1"/>
    <col min="2" max="2" width="16" style="3" customWidth="1"/>
    <col min="3" max="3" width="13.66015625" style="3" customWidth="1"/>
    <col min="4" max="4" width="16.5" style="3" customWidth="1"/>
    <col min="5" max="5" width="16.83203125" style="3" customWidth="1"/>
    <col min="6" max="16384" width="8.16015625" style="1" customWidth="1"/>
  </cols>
  <sheetData>
    <row r="1" spans="1:5" ht="12.75">
      <c r="A1" s="50" t="s">
        <v>55</v>
      </c>
      <c r="B1" s="48"/>
      <c r="C1" s="48"/>
      <c r="D1" s="48"/>
      <c r="E1" s="48"/>
    </row>
    <row r="2" spans="1:5" s="2" customFormat="1" ht="31.5" customHeight="1">
      <c r="A2" s="46" t="s">
        <v>52</v>
      </c>
      <c r="B2" s="46"/>
      <c r="C2" s="46"/>
      <c r="D2" s="46"/>
      <c r="E2" s="46"/>
    </row>
    <row r="3" spans="1:5" ht="25.5">
      <c r="A3" s="48"/>
      <c r="B3" s="38" t="s">
        <v>45</v>
      </c>
      <c r="C3" s="39" t="s">
        <v>51</v>
      </c>
      <c r="D3" s="40" t="s">
        <v>14</v>
      </c>
      <c r="E3" s="41" t="s">
        <v>50</v>
      </c>
    </row>
    <row r="4" spans="1:5" ht="12.75">
      <c r="A4" s="48"/>
      <c r="B4" s="38" t="s">
        <v>46</v>
      </c>
      <c r="C4" s="42" t="s">
        <v>13</v>
      </c>
      <c r="D4" s="40" t="s">
        <v>3</v>
      </c>
      <c r="E4" s="40" t="s">
        <v>13</v>
      </c>
    </row>
    <row r="5" spans="1:5" ht="15.75">
      <c r="A5" s="36" t="s">
        <v>0</v>
      </c>
      <c r="B5" s="37"/>
      <c r="C5" s="37"/>
      <c r="D5" s="37"/>
      <c r="E5" s="37"/>
    </row>
    <row r="6" spans="1:5" ht="14.25">
      <c r="A6" s="53" t="s">
        <v>47</v>
      </c>
      <c r="B6" s="53"/>
      <c r="C6" s="53"/>
      <c r="D6" s="53"/>
      <c r="E6" s="48"/>
    </row>
    <row r="7" spans="1:5" ht="12.75">
      <c r="A7" s="33" t="s">
        <v>15</v>
      </c>
      <c r="B7" s="26">
        <v>10</v>
      </c>
      <c r="C7" s="4"/>
      <c r="D7" s="5"/>
      <c r="E7" s="15"/>
    </row>
    <row r="8" spans="1:5" ht="12.75">
      <c r="A8" s="34" t="s">
        <v>9</v>
      </c>
      <c r="B8" s="26">
        <v>6</v>
      </c>
      <c r="C8" s="4" t="s">
        <v>2</v>
      </c>
      <c r="D8" s="5"/>
      <c r="E8" s="15" t="s">
        <v>2</v>
      </c>
    </row>
    <row r="9" spans="1:5" ht="12.75">
      <c r="A9" s="35" t="s">
        <v>10</v>
      </c>
      <c r="C9" s="16">
        <f>SUM(B7*B8)</f>
        <v>60</v>
      </c>
      <c r="D9" s="6"/>
      <c r="E9" s="16">
        <f>SUM(D7*D8)</f>
        <v>0</v>
      </c>
    </row>
    <row r="10" spans="1:5" ht="12.75">
      <c r="A10" s="35" t="s">
        <v>16</v>
      </c>
      <c r="C10" s="16">
        <f>SUM(C9*8)</f>
        <v>480</v>
      </c>
      <c r="D10" s="6"/>
      <c r="E10" s="16">
        <f>SUM(E9*8)</f>
        <v>0</v>
      </c>
    </row>
    <row r="11" spans="1:5" ht="12.75">
      <c r="A11" s="51" t="s">
        <v>17</v>
      </c>
      <c r="B11" s="48"/>
      <c r="C11" s="48"/>
      <c r="D11" s="48"/>
      <c r="E11" s="52"/>
    </row>
    <row r="12" spans="1:5" ht="12.75">
      <c r="A12" s="34" t="s">
        <v>56</v>
      </c>
      <c r="B12" s="26">
        <v>1000</v>
      </c>
      <c r="C12" s="6" t="s">
        <v>2</v>
      </c>
      <c r="D12" s="7"/>
      <c r="E12" s="16" t="s">
        <v>2</v>
      </c>
    </row>
    <row r="13" spans="1:5" ht="12.75">
      <c r="A13" s="34" t="s">
        <v>11</v>
      </c>
      <c r="B13" s="25">
        <v>0.25</v>
      </c>
      <c r="D13" s="7"/>
      <c r="E13" s="17"/>
    </row>
    <row r="14" spans="1:5" ht="12.75">
      <c r="A14" s="34" t="s">
        <v>18</v>
      </c>
      <c r="B14" s="27"/>
      <c r="C14" s="18">
        <f>SUM(B12*B13)/8</f>
        <v>31.25</v>
      </c>
      <c r="D14" s="4"/>
      <c r="E14" s="18">
        <f>SUM(D12*D13)/8</f>
        <v>0</v>
      </c>
    </row>
    <row r="15" spans="1:5" ht="12.75">
      <c r="A15" s="33" t="s">
        <v>19</v>
      </c>
      <c r="B15" s="19">
        <v>31.25</v>
      </c>
      <c r="D15" s="9"/>
      <c r="E15" s="17"/>
    </row>
    <row r="16" spans="1:6" ht="12.75">
      <c r="A16" s="33" t="s">
        <v>48</v>
      </c>
      <c r="B16" s="15"/>
      <c r="C16" s="19">
        <f>SUM(C10*B15)</f>
        <v>15000</v>
      </c>
      <c r="D16" s="8"/>
      <c r="E16" s="19">
        <f>SUM(E10*D15)</f>
        <v>0</v>
      </c>
      <c r="F16" s="10"/>
    </row>
    <row r="17" spans="1:5" ht="15.75">
      <c r="A17" s="56" t="s">
        <v>1</v>
      </c>
      <c r="B17" s="56"/>
      <c r="C17" s="56"/>
      <c r="D17" s="56"/>
      <c r="E17" s="20"/>
    </row>
    <row r="18" spans="1:5" ht="15.75">
      <c r="A18" s="54" t="s">
        <v>5</v>
      </c>
      <c r="B18" s="48"/>
      <c r="C18" s="48"/>
      <c r="D18" s="48"/>
      <c r="E18" s="48"/>
    </row>
    <row r="19" spans="1:5" ht="12.75">
      <c r="A19" s="34" t="s">
        <v>20</v>
      </c>
      <c r="B19" s="25">
        <v>37</v>
      </c>
      <c r="C19" s="4"/>
      <c r="D19" s="7"/>
      <c r="E19" s="15"/>
    </row>
    <row r="20" spans="1:5" ht="12.75">
      <c r="A20" s="34" t="s">
        <v>42</v>
      </c>
      <c r="B20" s="25" t="s">
        <v>2</v>
      </c>
      <c r="C20" s="21">
        <f>SUM(C9*B19)</f>
        <v>2220</v>
      </c>
      <c r="D20" s="4"/>
      <c r="E20" s="21">
        <f>SUM(E9*D19)</f>
        <v>0</v>
      </c>
    </row>
    <row r="21" spans="1:5" ht="12.75">
      <c r="A21" s="57" t="s">
        <v>4</v>
      </c>
      <c r="B21" s="48"/>
      <c r="C21" s="48"/>
      <c r="D21" s="48"/>
      <c r="E21" s="48"/>
    </row>
    <row r="22" spans="1:5" ht="12.75">
      <c r="A22" s="34" t="s">
        <v>21</v>
      </c>
      <c r="B22" s="26">
        <v>0</v>
      </c>
      <c r="C22" s="15"/>
      <c r="D22" s="7"/>
      <c r="E22" s="15"/>
    </row>
    <row r="23" spans="1:5" ht="12.75">
      <c r="A23" s="34" t="s">
        <v>22</v>
      </c>
      <c r="B23" s="25">
        <v>10</v>
      </c>
      <c r="C23" s="15"/>
      <c r="D23" s="7"/>
      <c r="E23" s="15"/>
    </row>
    <row r="24" spans="1:5" ht="12.75">
      <c r="A24" s="34" t="s">
        <v>23</v>
      </c>
      <c r="B24" s="29">
        <v>8</v>
      </c>
      <c r="C24" s="15"/>
      <c r="D24" s="7"/>
      <c r="E24" s="15"/>
    </row>
    <row r="25" spans="1:5" ht="12.75">
      <c r="A25" s="34" t="s">
        <v>24</v>
      </c>
      <c r="B25" s="26">
        <v>30</v>
      </c>
      <c r="C25" s="16"/>
      <c r="D25" s="7"/>
      <c r="E25" s="16"/>
    </row>
    <row r="26" spans="1:5" ht="12.75">
      <c r="A26" s="34" t="s">
        <v>43</v>
      </c>
      <c r="B26" s="28"/>
      <c r="C26" s="22">
        <f>B22*B23*B24*B25</f>
        <v>0</v>
      </c>
      <c r="D26" s="4"/>
      <c r="E26" s="22">
        <f>D22*D23*D24*D25</f>
        <v>0</v>
      </c>
    </row>
    <row r="27" spans="1:5" ht="12.75">
      <c r="A27" s="58" t="s">
        <v>8</v>
      </c>
      <c r="B27" s="48"/>
      <c r="C27" s="48"/>
      <c r="D27" s="48"/>
      <c r="E27" s="48"/>
    </row>
    <row r="28" spans="1:5" ht="12.75">
      <c r="A28" s="34" t="s">
        <v>25</v>
      </c>
      <c r="B28" s="30">
        <v>55</v>
      </c>
      <c r="C28" s="15"/>
      <c r="D28" s="7"/>
      <c r="E28" s="15"/>
    </row>
    <row r="29" spans="1:5" ht="12.75">
      <c r="A29" s="34" t="s">
        <v>44</v>
      </c>
      <c r="B29" s="29"/>
      <c r="C29" s="22">
        <f>SUM(C26*(B28/100))</f>
        <v>0</v>
      </c>
      <c r="D29" s="4"/>
      <c r="E29" s="22">
        <f>SUM(E26*(D28/100))</f>
        <v>0</v>
      </c>
    </row>
    <row r="30" spans="1:5" ht="12.75">
      <c r="A30" s="34" t="s">
        <v>26</v>
      </c>
      <c r="B30" s="31">
        <v>8.7</v>
      </c>
      <c r="C30" s="15"/>
      <c r="D30" s="7"/>
      <c r="E30" s="15"/>
    </row>
    <row r="31" spans="1:5" ht="15" customHeight="1">
      <c r="A31" s="34" t="s">
        <v>38</v>
      </c>
      <c r="B31" s="17"/>
      <c r="C31" s="22">
        <f>SUM(C26*(B30/100))</f>
        <v>0</v>
      </c>
      <c r="D31" s="4"/>
      <c r="E31" s="22">
        <f>SUM(E26*(D30/100))</f>
        <v>0</v>
      </c>
    </row>
    <row r="32" spans="1:5" ht="12.75">
      <c r="A32" s="34" t="s">
        <v>39</v>
      </c>
      <c r="B32" s="17"/>
      <c r="C32" s="22">
        <f>SUM(C26+C29+C31)</f>
        <v>0</v>
      </c>
      <c r="D32" s="4"/>
      <c r="E32" s="22">
        <f>SUM(E26+E29+E31)</f>
        <v>0</v>
      </c>
    </row>
    <row r="33" spans="1:5" ht="12.75">
      <c r="A33" s="33" t="s">
        <v>40</v>
      </c>
      <c r="B33" s="15"/>
      <c r="C33" s="23">
        <f>SUM(C20+C32)</f>
        <v>2220</v>
      </c>
      <c r="D33" s="4"/>
      <c r="E33" s="23">
        <f>SUM(E20+E32)</f>
        <v>0</v>
      </c>
    </row>
    <row r="34" spans="1:5" ht="15.75">
      <c r="A34" s="54" t="s">
        <v>6</v>
      </c>
      <c r="B34" s="48"/>
      <c r="C34" s="48"/>
      <c r="D34" s="48"/>
      <c r="E34" s="48"/>
    </row>
    <row r="35" spans="1:5" ht="12.75" customHeight="1">
      <c r="A35" s="34" t="s">
        <v>27</v>
      </c>
      <c r="B35" s="25">
        <v>1200</v>
      </c>
      <c r="C35" s="17"/>
      <c r="D35" s="7"/>
      <c r="E35" s="17"/>
    </row>
    <row r="36" spans="1:5" ht="12.75">
      <c r="A36" s="57" t="s">
        <v>7</v>
      </c>
      <c r="B36" s="48"/>
      <c r="C36" s="48"/>
      <c r="D36" s="48"/>
      <c r="E36" s="48"/>
    </row>
    <row r="37" spans="1:5" ht="12.75">
      <c r="A37" s="34" t="s">
        <v>28</v>
      </c>
      <c r="B37" s="25">
        <v>14000</v>
      </c>
      <c r="C37" s="22"/>
      <c r="D37" s="7"/>
      <c r="E37" s="22"/>
    </row>
    <row r="38" spans="1:5" ht="12.75">
      <c r="A38" s="34" t="s">
        <v>29</v>
      </c>
      <c r="B38" s="25">
        <v>2800</v>
      </c>
      <c r="C38" s="22"/>
      <c r="D38" s="7"/>
      <c r="E38" s="22"/>
    </row>
    <row r="39" spans="1:5" ht="12.75">
      <c r="A39" s="34" t="s">
        <v>32</v>
      </c>
      <c r="B39" s="32"/>
      <c r="C39" s="22">
        <f>SUM(B37-B38)</f>
        <v>11200</v>
      </c>
      <c r="D39" s="4"/>
      <c r="E39" s="22">
        <f>SUM(D37-D38)</f>
        <v>0</v>
      </c>
    </row>
    <row r="40" spans="1:5" ht="12.75">
      <c r="A40" s="34" t="s">
        <v>30</v>
      </c>
      <c r="B40" s="26">
        <v>3</v>
      </c>
      <c r="C40" s="4"/>
      <c r="D40" s="5"/>
      <c r="E40" s="15"/>
    </row>
    <row r="41" spans="1:5" ht="12.75">
      <c r="A41" s="34" t="s">
        <v>31</v>
      </c>
      <c r="B41" s="26">
        <v>12</v>
      </c>
      <c r="C41" s="4"/>
      <c r="D41" s="5" t="s">
        <v>2</v>
      </c>
      <c r="E41" s="15"/>
    </row>
    <row r="42" spans="1:5" ht="12.75">
      <c r="A42" s="34" t="s">
        <v>41</v>
      </c>
      <c r="B42" s="29"/>
      <c r="C42" s="22">
        <f>SUM((C39*(B41/1200))/(1-(1+(B41/1200))^(-B40*12)))</f>
        <v>372.00026990393303</v>
      </c>
      <c r="D42" s="4"/>
      <c r="E42" s="22" t="e">
        <f>SUM((E39*(D41/1200))/(1-(1+(D41/1200))^(-D40*12)))</f>
        <v>#VALUE!</v>
      </c>
    </row>
    <row r="43" spans="1:5" ht="12.75">
      <c r="A43" s="34" t="s">
        <v>33</v>
      </c>
      <c r="B43" s="29"/>
      <c r="C43" s="22">
        <f>SUM(C42*12)</f>
        <v>4464.003238847196</v>
      </c>
      <c r="D43" s="4"/>
      <c r="E43" s="22" t="e">
        <f>SUM(E42*12)</f>
        <v>#VALUE!</v>
      </c>
    </row>
    <row r="44" spans="1:5" ht="12.75">
      <c r="A44" s="33" t="s">
        <v>34</v>
      </c>
      <c r="B44" s="29"/>
      <c r="C44" s="24">
        <f>SUM(B35+C43)</f>
        <v>5664.003238847196</v>
      </c>
      <c r="E44" s="24" t="e">
        <f>SUM(D35+E43)</f>
        <v>#VALUE!</v>
      </c>
    </row>
    <row r="45" spans="1:5" ht="12.75">
      <c r="A45" s="33" t="s">
        <v>49</v>
      </c>
      <c r="B45" s="29"/>
      <c r="C45" s="24">
        <f>SUM(C33+C44)</f>
        <v>7884.003238847196</v>
      </c>
      <c r="E45" s="24" t="e">
        <f>SUM(E33+E44)</f>
        <v>#VALUE!</v>
      </c>
    </row>
    <row r="46" spans="1:5" ht="15.75">
      <c r="A46" s="55" t="s">
        <v>12</v>
      </c>
      <c r="B46" s="55"/>
      <c r="C46" s="55"/>
      <c r="D46" s="55"/>
      <c r="E46" s="20"/>
    </row>
    <row r="47" spans="1:5" s="13" customFormat="1" ht="12.75">
      <c r="A47" s="33" t="s">
        <v>54</v>
      </c>
      <c r="B47" s="12"/>
      <c r="C47" s="18">
        <f>SUM(C16-C45)</f>
        <v>7115.996761152804</v>
      </c>
      <c r="D47" s="11"/>
      <c r="E47" s="18" t="e">
        <f>SUM(E16-E45)</f>
        <v>#VALUE!</v>
      </c>
    </row>
    <row r="48" spans="1:5" s="13" customFormat="1" ht="12.75">
      <c r="A48" s="33" t="s">
        <v>35</v>
      </c>
      <c r="B48" s="12"/>
      <c r="C48" s="18">
        <f>SUM(C47/12)</f>
        <v>592.999730096067</v>
      </c>
      <c r="D48" s="11"/>
      <c r="E48" s="18" t="e">
        <f>SUM(E47/12)</f>
        <v>#VALUE!</v>
      </c>
    </row>
    <row r="49" spans="1:5" s="13" customFormat="1" ht="14.25" customHeight="1">
      <c r="A49" s="33" t="s">
        <v>36</v>
      </c>
      <c r="B49" s="12"/>
      <c r="C49" s="25">
        <f>SUM(C47/C10)</f>
        <v>14.824993252401674</v>
      </c>
      <c r="D49" s="11"/>
      <c r="E49" s="25" t="e">
        <f>SUM(E47/E10)</f>
        <v>#VALUE!</v>
      </c>
    </row>
    <row r="50" spans="1:5" ht="14.25" customHeight="1">
      <c r="A50" s="14"/>
      <c r="B50" s="12"/>
      <c r="C50" s="22"/>
      <c r="E50" s="22"/>
    </row>
    <row r="51" spans="1:5" ht="14.25" customHeight="1">
      <c r="A51" s="43" t="s">
        <v>57</v>
      </c>
      <c r="B51" s="44"/>
      <c r="C51" s="44"/>
      <c r="D51" s="45"/>
      <c r="E51" s="46"/>
    </row>
    <row r="52" spans="1:5" ht="21.75" customHeight="1">
      <c r="A52" s="44"/>
      <c r="B52" s="44"/>
      <c r="C52" s="44"/>
      <c r="D52" s="45"/>
      <c r="E52" s="46"/>
    </row>
    <row r="53" spans="1:5" ht="14.25" customHeight="1">
      <c r="A53" s="47"/>
      <c r="B53" s="48"/>
      <c r="C53" s="48"/>
      <c r="D53" s="48"/>
      <c r="E53" s="48"/>
    </row>
    <row r="54" spans="1:5" ht="12.75">
      <c r="A54" s="48" t="s">
        <v>37</v>
      </c>
      <c r="B54" s="48"/>
      <c r="C54" s="48"/>
      <c r="D54" s="48"/>
      <c r="E54" s="48"/>
    </row>
    <row r="55" spans="1:5" s="2" customFormat="1" ht="30" customHeight="1">
      <c r="A55" s="49" t="s">
        <v>53</v>
      </c>
      <c r="B55" s="46"/>
      <c r="C55" s="46"/>
      <c r="D55" s="46"/>
      <c r="E55" s="46"/>
    </row>
  </sheetData>
  <sheetProtection password="D236" sheet="1" objects="1" scenarios="1" selectLockedCells="1"/>
  <mergeCells count="16">
    <mergeCell ref="A18:E18"/>
    <mergeCell ref="A46:D46"/>
    <mergeCell ref="A17:D17"/>
    <mergeCell ref="A21:E21"/>
    <mergeCell ref="A27:E27"/>
    <mergeCell ref="A34:E34"/>
    <mergeCell ref="A36:E36"/>
    <mergeCell ref="A2:E2"/>
    <mergeCell ref="A1:E1"/>
    <mergeCell ref="A3:A4"/>
    <mergeCell ref="A11:E11"/>
    <mergeCell ref="A6:E6"/>
    <mergeCell ref="A51:E52"/>
    <mergeCell ref="A53:E53"/>
    <mergeCell ref="A54:E54"/>
    <mergeCell ref="A55:E55"/>
  </mergeCells>
  <printOptions gridLines="1" horizontalCentered="1" verticalCentered="1"/>
  <pageMargins left="0.17" right="0.17" top="0.17" bottom="0.17" header="0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- ESF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Wagner</dc:creator>
  <cp:keywords/>
  <dc:description/>
  <cp:lastModifiedBy>Administrator</cp:lastModifiedBy>
  <cp:lastPrinted>2007-05-02T20:20:08Z</cp:lastPrinted>
  <dcterms:created xsi:type="dcterms:W3CDTF">1999-04-27T19:16:07Z</dcterms:created>
  <dcterms:modified xsi:type="dcterms:W3CDTF">2007-05-02T20:29:18Z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